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940" windowHeight="12360" activeTab="0"/>
  </bookViews>
  <sheets>
    <sheet name="List1" sheetId="1" r:id="rId1"/>
    <sheet name="List2" sheetId="2" r:id="rId2"/>
    <sheet name="List3" sheetId="3" r:id="rId3"/>
  </sheets>
  <definedNames>
    <definedName name="_xlnm.Print_Area" localSheetId="0">'List1'!$A$1:$AN$29</definedName>
  </definedNames>
  <calcPr fullCalcOnLoad="1"/>
</workbook>
</file>

<file path=xl/sharedStrings.xml><?xml version="1.0" encoding="utf-8"?>
<sst xmlns="http://schemas.openxmlformats.org/spreadsheetml/2006/main" count="468" uniqueCount="277">
  <si>
    <t>Instrument omogoča: eno- in večtočkovno določitev specifične površine prahov, katalizatorjev, adsorbentov, tabletk, filmov, gelov, kompozitov, polnil, rudnin itd. na osnovi B.E.T. adsorpcijske izoterme v območju od 0.001 do preko 3000 m2/g;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(N2, Ar, Kr, CO, CO2, H2,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</si>
  <si>
    <t>The device enables: determination of single- and multipoint BET surface area of solid materials in the range of 0.001-3000 m2/g;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(N2, Ar, Kr, CO, CO2, H2,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</si>
  <si>
    <t>Trajanje izvedbe analiz: 5-7 dni.</t>
  </si>
  <si>
    <t>Sample turnaround time: 5-7 days.</t>
  </si>
  <si>
    <t xml:space="preserve">Za pripravo mešanic polimerov ali kompozitov je potrebno poklicati skrbnika instrumenta ali vodjo Laboratorija za polimerno kemijo in tehnologijo. Čas za izvedbo meritev običajno ni daljši od 1 tedna.  </t>
  </si>
  <si>
    <t xml:space="preserve">To prepare blends or composites it is necessary to contact caretaker or head of Laboratory for Polymer Chemistry and Technology. Waiting time is usually not longer than one week. </t>
  </si>
  <si>
    <t>MESEČNO POROČILO - MAJ 2012</t>
  </si>
  <si>
    <t>Igor Mekjavić</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</si>
  <si>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</si>
  <si>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External users should contact the person responsible for the equipment.</t>
  </si>
  <si>
    <t xml:space="preserve">Meritve kadarkoli (24 ur na dan, 365 dni v letu) po predhodnem dogovoru. </t>
  </si>
  <si>
    <t xml:space="preserve">Measurements available during 24 hours, 365 days a year at any time, after prelimenary agreement. </t>
  </si>
  <si>
    <t xml:space="preserve">Trajanje izvedbe analiz: 5-7 dni. </t>
  </si>
  <si>
    <t xml:space="preserve">Trajanje izvedbe poskusov: 5 do 15 delovnih dni. </t>
  </si>
  <si>
    <t xml:space="preserve">Duration of catalytic tests: 5 to 15 working days. </t>
  </si>
  <si>
    <t>J3-3617</t>
  </si>
  <si>
    <t>L3-3654</t>
  </si>
  <si>
    <t>Irena Vovk</t>
  </si>
  <si>
    <t>P1-0005</t>
  </si>
  <si>
    <t>LC-MS (Tekočinski kromatograf sklopljen z masnim spektrometrom)</t>
  </si>
  <si>
    <t>KI11566</t>
  </si>
  <si>
    <t>Določanje analitev na osnovi MS po separaciji s tekočinsko kromatografijo visoke ločljivosti.</t>
  </si>
  <si>
    <t>Determination of analytes based on MS after separation by high-performance liqid chromatography.</t>
  </si>
  <si>
    <t xml:space="preserve">The laboratory for exerimental animals for work with pathogens second security class: anesthesia, Lumi-Box, 1. part
 </t>
  </si>
  <si>
    <t>Letno opremo uporabljamo na preko 70 programov in projektov. Seznam po letih in za leto 2012 je dostopen na naslovu: http://www.nmr.ki.si/research_publications/research_publications.html</t>
  </si>
  <si>
    <t>Delo na opremi poteka na preko 70 programih in projektih. Za leto 2012 je seznam programov in projektov objavljen na: http://www.nmr.ki.si/research_publications/research_publications.html</t>
  </si>
  <si>
    <t>Delo na opremi poteka v okviru preko 70 programov in projektov. Za leto 2012 je seznam programov in projektov objavljen na: http://www.nmr.ki.si/research_publications/research_publications.html</t>
  </si>
  <si>
    <t>Letno opremo uporabljamo za preko 70 programov in projektov. Seznam po letih in za leto 2011 je dostopen na naslovu: http://www.nmr.ki.si/research/research.htm</t>
  </si>
  <si>
    <t>Delo na opremi poteka na preko 70 programov in projektov. Za leto 2012 je seznam programov in projektov objavljen na: http://www.nmr.ki.si/research_publications/research_publications.html</t>
  </si>
  <si>
    <t xml:space="preserve">P1-0034 </t>
  </si>
  <si>
    <t>L1-4276</t>
  </si>
  <si>
    <t>Johannes T van Elteren, Vid Simon Šelih, Martin Šala, Bojan Budič</t>
  </si>
  <si>
    <t>J1-4029</t>
  </si>
  <si>
    <t>Johannes T van Elteren, Vid Simon Šelih</t>
  </si>
  <si>
    <t>J1―4305</t>
  </si>
  <si>
    <t>Gregor Anderluh</t>
  </si>
  <si>
    <t>J1-4170</t>
  </si>
  <si>
    <t>J3-4011</t>
  </si>
  <si>
    <t>J1-4268</t>
  </si>
  <si>
    <t>L2-4166</t>
  </si>
  <si>
    <t>J3―4108</t>
  </si>
  <si>
    <t>Veronika Kralj Iglič</t>
  </si>
  <si>
    <t>Alja Oblak</t>
  </si>
  <si>
    <t>J4-4306</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</si>
  <si>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</si>
  <si>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P1-0034</t>
  </si>
  <si>
    <t>MultiMode V Scanning Probe Microscope (Veeco Instruments Inc.)</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</si>
  <si>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</si>
  <si>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</si>
  <si>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</si>
  <si>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</si>
  <si>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Computer Controlled Device for Characterization of Catalysts and Solid Materials (Micromeritics, AutoChem II 2920)</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</si>
  <si>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</si>
  <si>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Cena za uporabo raziskovalne opreme            ( v EUR/ uro)</t>
  </si>
  <si>
    <t>Struktura lastne cene za uporabo raziskovalne opreme  ( v EUR/uro)</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</si>
  <si>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</si>
  <si>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P2-0152</t>
  </si>
  <si>
    <t>BI-BG/09-10-003</t>
  </si>
  <si>
    <t>Computer Controlled Device for Determination of Textural and Adsorption Properties of Catalysts and Solid Materials (Micromeritics, ASAP 2020 MP/C)</t>
  </si>
  <si>
    <t>100% - 97% uporaba, 3% vzdrževanje in servis (ob 24-7 delavniku)</t>
  </si>
  <si>
    <t>P1-0021</t>
  </si>
  <si>
    <t>P2-0148</t>
  </si>
  <si>
    <t>Janez Levec</t>
  </si>
  <si>
    <t>00849</t>
  </si>
  <si>
    <t>Paket 10</t>
  </si>
  <si>
    <t>Apolonija Bedina Zavec</t>
  </si>
  <si>
    <t>Automatic Lab Reactor/LabMax with ASI REACTIR 1000</t>
  </si>
  <si>
    <t>Laboratorijski Reaktor/LabMax z FTIR analizatorjem</t>
  </si>
  <si>
    <t xml:space="preserve">Delo z reaktorjem je mogoče posredno ali neposredno. V prvem primeru naročeno študijo izvajajo sodelavci laboratorija, v drugem sodelavci delo le nadzirajo in nudijo strokovno pomoč, medtem ko eksperimente izvajajo sodelavci naročnika. </t>
  </si>
  <si>
    <t xml:space="preserve">There are two options for outside customers: (i) complete research work is carried out by laboratory coworkers, (ii) experimental work is performed by customer technicians while expertise is provided by laboratory staff. </t>
  </si>
  <si>
    <t xml:space="preserve">Zasledovanje poteka kemijskih reakcij in določanje kinetičnih parametrov reakcij, ki potekajo v kapljevinasti fazi pri rahlo povišanem tlaku. Časovna analiza reaktantov in produktov se izvaja v realnem času s pomočjo FTIR instrumenta. </t>
  </si>
  <si>
    <t>Laboratory type reactor with in-line FTIR analytical instrument</t>
  </si>
  <si>
    <t>P2-0145</t>
  </si>
  <si>
    <t xml:space="preserve">Laboratory twin screw extruder equiped with granulator and injection moulding machine. </t>
  </si>
  <si>
    <t>Laboratorijski dvopolžni ekstruder je primeren za pripravo manjših količin polimernih kompozitov z praškasimi polnili ali mešanic različnih polimerov. Pripravljen kompozit granuliramo, da je pripravljen za nadaljno predelavo. Z injekcijsko brizgalko lahko pripravimo epruvete za določevanje nateznih lastnosti.</t>
  </si>
  <si>
    <t xml:space="preserve">Laboratory twin-screw extruder is convenient for preparation of small quantities of polymer blends or composites with powder filler. Granules of composite can be prepared for further manufacturing. Using injection moulding machine we can prepare samples for tensile properties measurements.  </t>
  </si>
  <si>
    <t>800 MHz NMR spectrometer</t>
  </si>
  <si>
    <t xml:space="preserve">800 MHz NMR spektrometer služi študijam molekul in sistemov, ki zahtevajo visoko ločljivost in občutljivost. </t>
  </si>
  <si>
    <t>Isothermal Titration Calorimeter (VP-ITC, Microcal)</t>
  </si>
  <si>
    <t>Izotermalna titracijska kalorimetrija (ITC) je zlati standard za merjenje biomolekularnih interakcij. Z ITC lahko določimo parametre vezave med molekulami (n, K, ∆H in ΔS) istočasno v enem eksperimentu, kar je velika prednost, saj nam tega ne nudi nobena druga metoda.</t>
  </si>
  <si>
    <t>Izotermalni titracijski kalorimeter (VP-ITC, Microcal)</t>
  </si>
  <si>
    <t>HPLC chromatograph</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</si>
  <si>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</si>
  <si>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 xml:space="preserve">Naprava je namenjana za separacijo proteinov in peptidov iz bioloških vzorcev. Doslej so bili to večinoma rekombinantni proteini ter peptidi označeni z različnimi reagenti. Naprava ima UV detektor in je računalniško krmiljena. </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</si>
  <si>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farmacevtsjkih podjetij Krka in Lek.</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</si>
  <si>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and pharmaceutic companies Krka and Lek.   </t>
  </si>
  <si>
    <t>800 MHz NMR spectrometer is used for studies of molecules and systems that require high resolution and sensitivity.</t>
  </si>
  <si>
    <t>Rezervacija uporabe sonde poteka sočasno z rezervacijo 800 MHz spektrometra. Največji uporabniki so raziskovalci s KI,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</si>
  <si>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</si>
  <si>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</si>
  <si>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</si>
  <si>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Probes and accessories for the 800 MHz NMR spectrometer</t>
  </si>
  <si>
    <t>Pretočni citometer s sorterjem Epics Altra</t>
  </si>
  <si>
    <t>Člani skupin konzorcija imajo prednost pri uporabi pretočnega citometra. Druge raziskovalne organizacije imajo dostop ob predhodni rezervaciji. Cena uporabe citometra je izračunana iz vrednosti mašine, tekočih stroškov stroškov servisiranja in časa uporabe. Za delo na citometru mora biti oseba ustrezno usposobljena.</t>
  </si>
  <si>
    <t xml:space="preserve">Members of the consortium have priority in using the cytometer. Other research organizations  can use the equipment upon request. The cost of using the equipment is estimated from the value of the machine, running and servicing costs, and from the time used. Only qualified persons are allowed to use the Altra flow cytometer. </t>
  </si>
  <si>
    <t>Pretočni citometri omogočajo zaznavanje mikroskopskih delcev v tekočini. Delci eden za drugim prečkajo laserski žarek, citometer pa omogoča zbiranje in analizo njihove sipane svetlobe in sevane fluorescence. Altra omogoča sočasno pridobivanje mnogih citometričnih podatkov, poleg tega pa omogoča fizično ločevanje delcev glede na njihove značilnosti npr. ločevanje željene populacije celic od ostalih.</t>
  </si>
  <si>
    <t>Flow cytometry is a method in which measurements are performed on microscopic particles in liquid suspension, which flow one at a time through a focused laser beam. Light scattered and fluorescence emitted light from particles is collected and analysed. The Altra cytometer is capable of acquiring multiparameter flow cytometry data and also physically sort particles based on their properties, so as to purify populations of interest.</t>
  </si>
  <si>
    <t>Collaborative research</t>
  </si>
  <si>
    <t>HPLC with manual injector and fraction collector</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</si>
  <si>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</si>
  <si>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</si>
  <si>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</si>
  <si>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</si>
  <si>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</si>
  <si>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P1-0104</t>
  </si>
  <si>
    <t>P1-0242</t>
  </si>
  <si>
    <t>P4-0176</t>
  </si>
  <si>
    <t>High-Temperature X-Ray Powder Diffractometer</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</si>
  <si>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</si>
  <si>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</si>
  <si>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</si>
  <si>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</si>
  <si>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</si>
  <si>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Petar Djinović</t>
  </si>
  <si>
    <t>2002/2005</t>
  </si>
  <si>
    <t>www.nmr.ki.si in www.ki.si</t>
  </si>
  <si>
    <t>2004/2006</t>
  </si>
  <si>
    <t>http://www.ki.si/raziskovalne-enote/l11-laboratorij-za-biosintezo-in-biotransformacijo/</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</si>
  <si>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</si>
  <si>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</si>
  <si>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delo za trg</t>
  </si>
  <si>
    <t>zunanji naročniki</t>
  </si>
  <si>
    <t>Mitja Križman</t>
  </si>
  <si>
    <t xml:space="preserve">www.nmr.ki.si in www.ki.si </t>
  </si>
  <si>
    <t>P2-0150</t>
  </si>
  <si>
    <t>KI 6118, KI 6119, KI 6120, KI 6121</t>
  </si>
  <si>
    <t>KI 8484, KI 5278/2, KI 5279/1, KI 5278/3</t>
  </si>
  <si>
    <t>KI 7781, KI 7781/1, KI 7781/2</t>
  </si>
  <si>
    <t>KI 6777</t>
  </si>
  <si>
    <t>KI 7526, KI 7526/1</t>
  </si>
  <si>
    <t>KI 7612</t>
  </si>
  <si>
    <t>KI 7019</t>
  </si>
  <si>
    <t>KI 7023, KI 6962</t>
  </si>
  <si>
    <t>KI 8225, KI 8070</t>
  </si>
  <si>
    <t>KI 7842, KI 7747</t>
  </si>
  <si>
    <t>KI 8135, KI 8135/1, KI 8136, KI 8136/1</t>
  </si>
  <si>
    <t>KI 9326, KI 9304</t>
  </si>
  <si>
    <t>KI 9664, KI 9664/1</t>
  </si>
  <si>
    <t>KI 9798, KI 9797</t>
  </si>
  <si>
    <t>KI 9787</t>
  </si>
  <si>
    <t>KI 8711</t>
  </si>
  <si>
    <t>KI 8682, KI 8683</t>
  </si>
  <si>
    <t>KI 8391, KI 8391/1</t>
  </si>
  <si>
    <t>KI 10208</t>
  </si>
  <si>
    <t>11874</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</si>
  <si>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</si>
  <si>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</si>
  <si>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</si>
  <si>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</si>
  <si>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</si>
  <si>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</si>
  <si>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 xml:space="preserve">Computer Controlled Multiphase Catalytic Reactor </t>
  </si>
  <si>
    <t>Majda Žigon</t>
  </si>
  <si>
    <t>Mirjana Liović</t>
  </si>
  <si>
    <t>Janko Jamnik</t>
  </si>
  <si>
    <t>EVIDENCA RAZISKOVALNE OPREME S PODATKI O MESEČNI UPORABI</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</si>
  <si>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</si>
  <si>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</si>
  <si>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</si>
  <si>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</si>
  <si>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</si>
  <si>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</si>
  <si>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</si>
  <si>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</si>
  <si>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</si>
  <si>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</si>
  <si>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</si>
  <si>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</si>
  <si>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</si>
  <si>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</si>
  <si>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</si>
  <si>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</si>
  <si>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Računalniško vodeni večfazni katalitski reaktor</t>
  </si>
  <si>
    <t>Paket 14</t>
  </si>
  <si>
    <t>Raziskovalna organizacija</t>
  </si>
  <si>
    <t xml:space="preserve">Šifra PS / IS (za P 14) </t>
  </si>
  <si>
    <t>LETO NABAVE</t>
  </si>
  <si>
    <t>Vir sofinanciranja iz javnih sredstev</t>
  </si>
  <si>
    <t>Opis postopka dostopa do opreme - (čas; največ 5 stavkov)</t>
  </si>
  <si>
    <t>Access of equipment</t>
  </si>
  <si>
    <t>Purpose of equipment and additional information</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</si>
  <si>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</si>
  <si>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</si>
  <si>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</si>
  <si>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</si>
  <si>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</si>
  <si>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</si>
  <si>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</si>
  <si>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</si>
  <si>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</si>
  <si>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</si>
  <si>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</si>
  <si>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Kemijski inštitut</t>
  </si>
  <si>
    <t>800 MHz NMR spektrometer</t>
  </si>
  <si>
    <t>Sistem za dvo-dimenzionalno analizo proteinov</t>
  </si>
  <si>
    <t>Tekočinski kromatograf visoke ločljivosti za hitro analitsko in preparativno separacijo proteinov in organskih spojin</t>
  </si>
  <si>
    <t xml:space="preserve">Kemijski inštitut </t>
  </si>
  <si>
    <t>Sonde in pomožna oprema za 800 MHz NMR spektrometer</t>
  </si>
  <si>
    <t xml:space="preserve">Elementni masni spektrometer z lasersko ablacijo </t>
  </si>
  <si>
    <t>Venčeslav Kaučič</t>
  </si>
  <si>
    <t xml:space="preserve">Mikroskop za prostorsko in časovno upodabljanje sprememb v živih celicah </t>
  </si>
  <si>
    <t xml:space="preserve">MiniLab mešalnik z injekcijskim vbrizgavanjem </t>
  </si>
  <si>
    <t>Sklop naprav za PCR in PCR v realnem času</t>
  </si>
  <si>
    <t>Rentgenski praškovni difraktometer za visokotemperaturne meritve</t>
  </si>
  <si>
    <t>Mikroskop na atomsko silo / vrstični tunelski mikroskop z elektrokemijsko celico</t>
  </si>
  <si>
    <t>Sklopljeni analizni sistem lonska kromatografija - masna spektrometrija</t>
  </si>
  <si>
    <t>Računalniško vodeni sistem za določevanje teksturalnih in adsorpcijskih lastnosti katalizatorjev in trdnih materialov (ASAP 2020)</t>
  </si>
  <si>
    <t>Laserski fotometer za statične in dinamične meritve sipanja svetlobe za povezavo s tekočinsko kromatografijo</t>
  </si>
  <si>
    <t>Flowcytometer-Sorter Epics ALTRA</t>
  </si>
  <si>
    <t>Sistem za avtomatsko karakterizacijo katalizatorjev in trdnih snovi (AutoChem 2920)</t>
  </si>
  <si>
    <t>02285</t>
  </si>
  <si>
    <t>Janez Plavec</t>
  </si>
  <si>
    <t>Mojca Benčina</t>
  </si>
  <si>
    <t>Albin Pintar</t>
  </si>
  <si>
    <t>Roman Jerala</t>
  </si>
  <si>
    <t>Božidar Ogorevc</t>
  </si>
  <si>
    <t>Miroslav Huskić</t>
  </si>
  <si>
    <t>Marjetka Podobnik</t>
  </si>
  <si>
    <t>Marjan Bele</t>
  </si>
  <si>
    <t>Ema Žagar</t>
  </si>
  <si>
    <t>Večnamenski kinetični optični čitalec mikrotiterskih plošč</t>
  </si>
  <si>
    <t>Two dimensional analysis of proteins</t>
  </si>
  <si>
    <t>dostop ni omejen za raziskovalce s ARRS financiranjem</t>
  </si>
  <si>
    <t>acces is not limited for researchers with ARRS projects</t>
  </si>
  <si>
    <t>Separacija proteinov na podlagi izoelektrične točke in molske mase.</t>
  </si>
  <si>
    <t>Separation of proteins based on isoelectric point and the molecular weight.</t>
  </si>
  <si>
    <t>Plater reader</t>
  </si>
  <si>
    <t>Detekcija sprememb luminiscence, fluorescence ali absorbance večjega števila vzorcev .</t>
  </si>
  <si>
    <t>Detection of changes in luminiscence, fluorescence or absorbance of a larger number of samples.</t>
  </si>
  <si>
    <t xml:space="preserve">Microscope for spatial and temporal imaging of life cells </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</si>
  <si>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</si>
  <si>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</si>
  <si>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</si>
  <si>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Časovno dostop ni omejen, če oprema ni zasedena. Zunanji uporabniki plačajo ceno ure z ali brez tehnične pomoči. Vrednost je izračunana iz vrednosti opreme, tekočih stroškov in stroškov servisiranja ter ure tehnične pomoči.</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</si>
  <si>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</si>
  <si>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</si>
  <si>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</si>
  <si>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</si>
  <si>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www.ki.si</t>
  </si>
  <si>
    <t>Iva Hafner Bratkovič</t>
  </si>
  <si>
    <t>Sistem za gojenje živali za delo s patogeni drugega varnostnega razreda, Centrifuga</t>
  </si>
  <si>
    <t xml:space="preserve">Animal facility for work with BSL2 pathogens, Centrifuge </t>
  </si>
  <si>
    <t>K1 10275</t>
  </si>
  <si>
    <t>Dostop ni omejen za raziskovalce s financiranjem ARRS</t>
  </si>
  <si>
    <t>Access is not limited to researchers with ARRS projects</t>
  </si>
  <si>
    <t>Centrifugiranje</t>
  </si>
  <si>
    <t>Centrifugation</t>
  </si>
  <si>
    <t xml:space="preserve">P2-0145 </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</si>
  <si>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</si>
  <si>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</si>
  <si>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</si>
  <si>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 xml:space="preserve">Determination of:
Absolute molar mass averages of polymers
Molar mass distribution (polydispersity) of polymers
Average macromolecular size (average radius of gyration)
</t>
  </si>
  <si>
    <t>KI 10531, KI 10531/1</t>
  </si>
  <si>
    <t>Uporaba opreme je omejena in je možna samo po dogovoru.</t>
  </si>
  <si>
    <t>Use of equipment is limited and is only possible by appointment.</t>
  </si>
  <si>
    <t>Gojenje eksperimentalnih živali.</t>
  </si>
  <si>
    <t xml:space="preserve">Hausing of experimental animals.
Growing experimental animals.
</t>
  </si>
  <si>
    <t>Simon Horvat</t>
  </si>
  <si>
    <t>Sistem za gojenje živali za delo s patogeni drugega varnostnega razreda, Modul IVC</t>
  </si>
  <si>
    <t>K1 10532</t>
  </si>
  <si>
    <t>Sistem za gojenje živali za delo s patogeni drugega varnostnega razreda, Elektroporator</t>
  </si>
  <si>
    <t>K1 10303</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</si>
  <si>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</si>
  <si>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</si>
  <si>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</si>
  <si>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</si>
  <si>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</si>
  <si>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Isothermal Titration Calorimetry (ITC) is the gold standard for measuring biomolecular interactions.  ITC simultaneously determines all binding parameters (n, K, ∆H and ΔS) in a single experiment – information that cannot be obtained from any other method.</t>
  </si>
  <si>
    <t>Sistem za gojenje živali za delo s patogeni drugega varnostnega razreda: Modul opreme za anestezijo, Lumi-Box, 1.sklop</t>
  </si>
  <si>
    <t>KI 10530, KI 10276, KI 9998</t>
  </si>
  <si>
    <t>Radovan Komel</t>
  </si>
  <si>
    <t>Branka Korošec</t>
  </si>
  <si>
    <t>The laboratory for exerimental animals for work with pathogens second security class - IVC</t>
  </si>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</sst>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27">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11"/>
      <name val="Arial"/>
      <family val="2"/>
    </font>
    <font>
      <b/>
      <sz val="16"/>
      <name val="Arial"/>
      <family val="2"/>
    </font>
    <font>
      <b/>
      <sz val="14"/>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medium"/>
      <bottom style="medium"/>
    </border>
    <border>
      <left style="thin"/>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color indexed="63"/>
      </top>
      <bottom style="medium"/>
    </border>
    <border>
      <left style="medium"/>
      <right>
        <color indexed="63"/>
      </right>
      <top>
        <color indexed="63"/>
      </top>
      <bottom style="medium"/>
    </border>
    <border>
      <left style="medium"/>
      <right style="thin"/>
      <top style="medium"/>
      <bottom style="medium"/>
    </border>
    <border>
      <left>
        <color indexed="63"/>
      </left>
      <right style="thin"/>
      <top style="medium"/>
      <bottom style="medium"/>
    </border>
    <border>
      <left style="thin"/>
      <right style="thin"/>
      <top style="thin"/>
      <bottom style="thin"/>
    </border>
    <border>
      <left style="thin"/>
      <right style="thin"/>
      <top>
        <color indexed="63"/>
      </top>
      <bottom style="thin"/>
    </border>
    <border>
      <left style="thin"/>
      <right style="medium"/>
      <top style="thin"/>
      <bottom style="thin"/>
    </border>
    <border>
      <left style="thin"/>
      <right>
        <color indexed="63"/>
      </right>
      <top style="thin"/>
      <bottom style="thin"/>
    </border>
    <border>
      <left style="medium"/>
      <right style="medium"/>
      <top style="thin"/>
      <bottom style="thin"/>
    </border>
    <border>
      <left>
        <color indexed="63"/>
      </left>
      <right style="medium"/>
      <top style="thin"/>
      <bottom style="thin"/>
    </border>
    <border>
      <left style="thin"/>
      <right style="thin"/>
      <top style="thin"/>
      <bottom>
        <color indexed="63"/>
      </bottom>
    </border>
    <border>
      <left style="thin"/>
      <right style="thin"/>
      <top>
        <color indexed="63"/>
      </top>
      <bottom>
        <color indexed="63"/>
      </bottom>
    </border>
    <border>
      <left>
        <color indexed="63"/>
      </left>
      <right style="medium"/>
      <top style="thin"/>
      <bottom>
        <color indexed="63"/>
      </bottom>
    </border>
    <border>
      <left style="thin"/>
      <right style="medium"/>
      <top style="thin"/>
      <bottom>
        <color indexed="63"/>
      </bottom>
    </border>
    <border>
      <left style="thin"/>
      <right style="medium"/>
      <top style="thin"/>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0">
    <xf numFmtId="0" fontId="0" fillId="0" borderId="0" xfId="0" applyAlignment="1">
      <alignment/>
    </xf>
    <xf numFmtId="3" fontId="0" fillId="0" borderId="10" xfId="0" applyNumberFormat="1" applyFill="1" applyBorder="1" applyAlignment="1">
      <alignment horizontal="right" wrapText="1"/>
    </xf>
    <xf numFmtId="0" fontId="0" fillId="0" borderId="0" xfId="0" applyAlignment="1">
      <alignment horizontal="right"/>
    </xf>
    <xf numFmtId="0" fontId="6" fillId="0" borderId="11" xfId="0" applyFont="1" applyBorder="1" applyAlignment="1">
      <alignment horizontal="right" wrapText="1"/>
    </xf>
    <xf numFmtId="0" fontId="6" fillId="0" borderId="12" xfId="0" applyFont="1" applyBorder="1" applyAlignment="1">
      <alignment horizontal="right" wrapText="1"/>
    </xf>
    <xf numFmtId="0" fontId="0" fillId="0" borderId="13" xfId="0" applyFill="1" applyBorder="1" applyAlignment="1">
      <alignment horizontal="right" wrapText="1"/>
    </xf>
    <xf numFmtId="0" fontId="0" fillId="0" borderId="14" xfId="0" applyFill="1" applyBorder="1" applyAlignment="1">
      <alignment horizontal="right"/>
    </xf>
    <xf numFmtId="0" fontId="0" fillId="0" borderId="15" xfId="0" applyFill="1" applyBorder="1" applyAlignment="1">
      <alignment horizontal="right"/>
    </xf>
    <xf numFmtId="0" fontId="0" fillId="0" borderId="16" xfId="0" applyFill="1" applyBorder="1" applyAlignment="1">
      <alignment horizontal="right" wrapText="1"/>
    </xf>
    <xf numFmtId="0" fontId="0" fillId="0" borderId="0" xfId="0" applyFill="1" applyAlignment="1">
      <alignment horizontal="right"/>
    </xf>
    <xf numFmtId="4" fontId="0" fillId="0" borderId="0" xfId="0" applyNumberFormat="1" applyAlignment="1">
      <alignment horizontal="right"/>
    </xf>
    <xf numFmtId="4" fontId="0" fillId="0" borderId="13" xfId="0" applyNumberFormat="1" applyFill="1" applyBorder="1" applyAlignment="1">
      <alignment horizontal="right" wrapText="1"/>
    </xf>
    <xf numFmtId="0" fontId="0" fillId="0" borderId="17" xfId="0" applyFill="1" applyBorder="1" applyAlignment="1">
      <alignment horizontal="right" wrapText="1"/>
    </xf>
    <xf numFmtId="0" fontId="0" fillId="20" borderId="14" xfId="0" applyFill="1" applyBorder="1" applyAlignment="1">
      <alignment horizontal="right" wrapText="1"/>
    </xf>
    <xf numFmtId="0" fontId="0" fillId="0" borderId="14" xfId="0" applyFill="1" applyBorder="1" applyAlignment="1">
      <alignment horizontal="right" wrapText="1"/>
    </xf>
    <xf numFmtId="0" fontId="0" fillId="20" borderId="18" xfId="0" applyFill="1" applyBorder="1" applyAlignment="1">
      <alignment horizontal="right" wrapText="1"/>
    </xf>
    <xf numFmtId="0" fontId="0" fillId="0" borderId="19" xfId="0" applyFill="1" applyBorder="1" applyAlignment="1">
      <alignment horizontal="right" wrapText="1"/>
    </xf>
    <xf numFmtId="0" fontId="0" fillId="0" borderId="10" xfId="0" applyFill="1" applyBorder="1" applyAlignment="1">
      <alignment horizontal="right" wrapText="1"/>
    </xf>
    <xf numFmtId="0" fontId="0" fillId="0" borderId="10" xfId="0" applyFont="1" applyFill="1" applyBorder="1" applyAlignment="1">
      <alignment horizontal="right" wrapText="1"/>
    </xf>
    <xf numFmtId="0" fontId="1" fillId="0" borderId="10" xfId="0" applyFont="1" applyFill="1" applyBorder="1" applyAlignment="1">
      <alignment horizontal="right" wrapText="1"/>
    </xf>
    <xf numFmtId="0" fontId="6" fillId="0" borderId="14" xfId="0" applyFont="1" applyFill="1" applyBorder="1" applyAlignment="1">
      <alignment horizontal="right" wrapText="1"/>
    </xf>
    <xf numFmtId="4" fontId="0" fillId="0" borderId="14" xfId="0" applyNumberFormat="1" applyFill="1" applyBorder="1" applyAlignment="1">
      <alignment horizontal="right" wrapText="1"/>
    </xf>
    <xf numFmtId="0" fontId="0" fillId="0" borderId="20" xfId="0" applyFill="1" applyBorder="1" applyAlignment="1">
      <alignment horizontal="right" wrapText="1"/>
    </xf>
    <xf numFmtId="0" fontId="0" fillId="0" borderId="11" xfId="0" applyFill="1" applyBorder="1" applyAlignment="1">
      <alignment horizontal="right" wrapText="1"/>
    </xf>
    <xf numFmtId="0" fontId="0" fillId="0" borderId="11" xfId="0" applyFont="1" applyFill="1" applyBorder="1" applyAlignment="1">
      <alignment horizontal="right" wrapText="1"/>
    </xf>
    <xf numFmtId="3" fontId="0" fillId="0" borderId="11" xfId="0" applyNumberFormat="1" applyFill="1" applyBorder="1" applyAlignment="1">
      <alignment horizontal="right" wrapText="1"/>
    </xf>
    <xf numFmtId="0" fontId="1" fillId="0" borderId="11" xfId="0" applyFont="1" applyFill="1" applyBorder="1" applyAlignment="1">
      <alignment horizontal="right" wrapText="1"/>
    </xf>
    <xf numFmtId="0" fontId="6" fillId="0" borderId="11" xfId="0" applyFont="1" applyFill="1" applyBorder="1" applyAlignment="1">
      <alignment horizontal="right" wrapText="1"/>
    </xf>
    <xf numFmtId="4" fontId="6" fillId="0" borderId="21" xfId="0" applyNumberFormat="1" applyFont="1" applyFill="1" applyBorder="1" applyAlignment="1">
      <alignment horizontal="right" wrapText="1"/>
    </xf>
    <xf numFmtId="0" fontId="0" fillId="20" borderId="11" xfId="0" applyFill="1" applyBorder="1" applyAlignment="1">
      <alignment horizontal="right" wrapText="1"/>
    </xf>
    <xf numFmtId="0" fontId="0" fillId="0" borderId="22" xfId="0" applyFont="1" applyFill="1" applyBorder="1" applyAlignment="1">
      <alignment horizontal="right" wrapText="1"/>
    </xf>
    <xf numFmtId="0" fontId="0" fillId="0" borderId="23" xfId="0" applyFont="1" applyFill="1" applyBorder="1" applyAlignment="1">
      <alignment horizontal="right" wrapText="1"/>
    </xf>
    <xf numFmtId="0" fontId="0" fillId="0" borderId="23" xfId="0" applyNumberFormat="1" applyFont="1" applyFill="1" applyBorder="1" applyAlignment="1">
      <alignment horizontal="right" wrapText="1"/>
    </xf>
    <xf numFmtId="0" fontId="0" fillId="0" borderId="23" xfId="0" applyFont="1" applyFill="1" applyBorder="1" applyAlignment="1" quotePrefix="1">
      <alignment horizontal="right" wrapText="1"/>
    </xf>
    <xf numFmtId="4" fontId="0" fillId="0" borderId="23" xfId="0" applyNumberFormat="1" applyFont="1" applyFill="1" applyBorder="1" applyAlignment="1">
      <alignment horizontal="right" wrapText="1"/>
    </xf>
    <xf numFmtId="3" fontId="0" fillId="0" borderId="23" xfId="0" applyNumberFormat="1" applyFont="1" applyFill="1" applyBorder="1" applyAlignment="1">
      <alignment horizontal="right" wrapText="1"/>
    </xf>
    <xf numFmtId="2" fontId="0" fillId="0" borderId="23" xfId="0" applyNumberFormat="1" applyFont="1" applyFill="1" applyBorder="1" applyAlignment="1">
      <alignment horizontal="right" wrapText="1"/>
    </xf>
    <xf numFmtId="0" fontId="0" fillId="0" borderId="24" xfId="0" applyFont="1" applyFill="1" applyBorder="1" applyAlignment="1">
      <alignment horizontal="right" wrapText="1"/>
    </xf>
    <xf numFmtId="0" fontId="0" fillId="0" borderId="0" xfId="0" applyFont="1" applyFill="1" applyAlignment="1">
      <alignment horizontal="center" vertical="center" wrapText="1"/>
    </xf>
    <xf numFmtId="0" fontId="9" fillId="0" borderId="23" xfId="53" applyFont="1" applyFill="1" applyBorder="1" applyAlignment="1" applyProtection="1">
      <alignment horizontal="right" wrapText="1"/>
      <protection/>
    </xf>
    <xf numFmtId="3" fontId="0" fillId="0" borderId="22" xfId="0" applyNumberFormat="1" applyFont="1" applyFill="1" applyBorder="1" applyAlignment="1">
      <alignment horizontal="right" wrapText="1"/>
    </xf>
    <xf numFmtId="4" fontId="0" fillId="0" borderId="22" xfId="0" applyNumberFormat="1" applyFont="1" applyFill="1" applyBorder="1" applyAlignment="1">
      <alignment horizontal="right" wrapText="1"/>
    </xf>
    <xf numFmtId="0" fontId="9" fillId="0" borderId="22" xfId="53" applyFont="1" applyFill="1" applyBorder="1" applyAlignment="1" applyProtection="1">
      <alignment horizontal="right" wrapText="1"/>
      <protection/>
    </xf>
    <xf numFmtId="0" fontId="0" fillId="0" borderId="25" xfId="0" applyFont="1" applyFill="1" applyBorder="1" applyAlignment="1">
      <alignment horizontal="right" wrapText="1"/>
    </xf>
    <xf numFmtId="0" fontId="0" fillId="0" borderId="26" xfId="0" applyFont="1" applyFill="1" applyBorder="1" applyAlignment="1">
      <alignment horizontal="right" wrapText="1"/>
    </xf>
    <xf numFmtId="0" fontId="0" fillId="0" borderId="0" xfId="0" applyFont="1" applyFill="1" applyAlignment="1">
      <alignment wrapText="1"/>
    </xf>
    <xf numFmtId="2" fontId="0" fillId="0" borderId="22" xfId="0" applyNumberFormat="1" applyFont="1" applyFill="1" applyBorder="1" applyAlignment="1">
      <alignment horizontal="right" wrapText="1"/>
    </xf>
    <xf numFmtId="0" fontId="0" fillId="0" borderId="22" xfId="0" applyNumberFormat="1" applyFont="1" applyFill="1" applyBorder="1" applyAlignment="1">
      <alignment horizontal="right" wrapText="1"/>
    </xf>
    <xf numFmtId="0" fontId="0" fillId="0" borderId="22" xfId="0" applyFont="1" applyFill="1" applyBorder="1" applyAlignment="1" quotePrefix="1">
      <alignment horizontal="right" wrapText="1"/>
    </xf>
    <xf numFmtId="49" fontId="0" fillId="0" borderId="22" xfId="0" applyNumberFormat="1" applyFont="1" applyFill="1" applyBorder="1" applyAlignment="1">
      <alignment horizontal="right" wrapText="1"/>
    </xf>
    <xf numFmtId="0" fontId="9" fillId="0" borderId="0" xfId="53" applyFont="1" applyFill="1" applyAlignment="1" applyProtection="1">
      <alignment horizontal="right" wrapText="1"/>
      <protection/>
    </xf>
    <xf numFmtId="0" fontId="0" fillId="0" borderId="27" xfId="0" applyFont="1" applyFill="1" applyBorder="1" applyAlignment="1">
      <alignment horizontal="right" wrapText="1"/>
    </xf>
    <xf numFmtId="0" fontId="0" fillId="0" borderId="28" xfId="0" applyFont="1" applyFill="1" applyBorder="1" applyAlignment="1">
      <alignment horizontal="right" wrapText="1"/>
    </xf>
    <xf numFmtId="0" fontId="0" fillId="0" borderId="28" xfId="0" applyNumberFormat="1" applyFont="1" applyFill="1" applyBorder="1" applyAlignment="1">
      <alignment horizontal="right" wrapText="1"/>
    </xf>
    <xf numFmtId="3" fontId="0" fillId="0" borderId="28" xfId="0" applyNumberFormat="1" applyFont="1" applyFill="1" applyBorder="1" applyAlignment="1">
      <alignment horizontal="right" wrapText="1"/>
    </xf>
    <xf numFmtId="2" fontId="0" fillId="0" borderId="28" xfId="0" applyNumberFormat="1" applyFont="1" applyFill="1" applyBorder="1" applyAlignment="1">
      <alignment horizontal="right" wrapText="1"/>
    </xf>
    <xf numFmtId="4" fontId="0" fillId="0" borderId="28" xfId="0" applyNumberFormat="1" applyFont="1" applyFill="1" applyBorder="1" applyAlignment="1">
      <alignment horizontal="right" wrapText="1"/>
    </xf>
    <xf numFmtId="4" fontId="0" fillId="0" borderId="29" xfId="0" applyNumberFormat="1" applyFont="1" applyFill="1" applyBorder="1" applyAlignment="1">
      <alignment horizontal="right" wrapText="1"/>
    </xf>
    <xf numFmtId="0" fontId="9" fillId="0" borderId="28" xfId="53" applyFont="1" applyFill="1" applyBorder="1" applyAlignment="1" applyProtection="1">
      <alignment horizontal="right" wrapText="1"/>
      <protection/>
    </xf>
    <xf numFmtId="0" fontId="5" fillId="0" borderId="28" xfId="0" applyFont="1" applyFill="1" applyBorder="1" applyAlignment="1">
      <alignment horizontal="right" wrapText="1"/>
    </xf>
    <xf numFmtId="0" fontId="0" fillId="0" borderId="30" xfId="0" applyFont="1" applyFill="1" applyBorder="1" applyAlignment="1">
      <alignment horizontal="right" wrapText="1"/>
    </xf>
    <xf numFmtId="0" fontId="1" fillId="0" borderId="22" xfId="0" applyNumberFormat="1" applyFont="1" applyFill="1" applyBorder="1" applyAlignment="1">
      <alignment horizontal="right"/>
    </xf>
    <xf numFmtId="0" fontId="0" fillId="0" borderId="22" xfId="0" applyFont="1" applyFill="1" applyBorder="1" applyAlignment="1">
      <alignment horizontal="right"/>
    </xf>
    <xf numFmtId="49" fontId="0" fillId="0" borderId="22" xfId="0" applyNumberFormat="1" applyFont="1" applyFill="1" applyBorder="1" applyAlignment="1">
      <alignment horizontal="right"/>
    </xf>
    <xf numFmtId="4" fontId="0" fillId="0" borderId="22" xfId="0" applyNumberFormat="1" applyFont="1" applyFill="1" applyBorder="1" applyAlignment="1">
      <alignment horizontal="right"/>
    </xf>
    <xf numFmtId="14" fontId="0" fillId="0" borderId="22" xfId="0" applyNumberFormat="1" applyFont="1" applyFill="1" applyBorder="1" applyAlignment="1">
      <alignment horizontal="right"/>
    </xf>
    <xf numFmtId="0" fontId="5" fillId="0" borderId="22" xfId="0" applyFont="1" applyFill="1" applyBorder="1" applyAlignment="1">
      <alignment horizontal="right" wrapText="1"/>
    </xf>
    <xf numFmtId="0" fontId="0" fillId="0" borderId="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Fill="1" applyBorder="1" applyAlignment="1">
      <alignment horizontal="right" vertical="top" wrapText="1"/>
    </xf>
    <xf numFmtId="0" fontId="0" fillId="0" borderId="22" xfId="0" applyFont="1" applyFill="1" applyBorder="1" applyAlignment="1">
      <alignment horizontal="left" wrapText="1"/>
    </xf>
    <xf numFmtId="0" fontId="0" fillId="0" borderId="28" xfId="0" applyFont="1" applyFill="1" applyBorder="1" applyAlignment="1" quotePrefix="1">
      <alignment horizontal="right" wrapText="1"/>
    </xf>
    <xf numFmtId="0" fontId="0" fillId="0" borderId="28" xfId="0" applyFont="1" applyFill="1" applyBorder="1" applyAlignment="1">
      <alignment horizontal="left" wrapText="1"/>
    </xf>
    <xf numFmtId="0" fontId="0" fillId="0" borderId="31" xfId="0" applyFont="1" applyFill="1" applyBorder="1" applyAlignment="1">
      <alignment horizontal="right" wrapText="1"/>
    </xf>
    <xf numFmtId="0" fontId="0" fillId="0" borderId="17" xfId="0" applyFont="1" applyFill="1" applyBorder="1" applyAlignment="1">
      <alignment horizontal="right" wrapText="1"/>
    </xf>
    <xf numFmtId="0" fontId="0" fillId="0" borderId="17" xfId="0" applyFont="1" applyFill="1" applyBorder="1" applyAlignment="1">
      <alignment horizontal="right"/>
    </xf>
    <xf numFmtId="0" fontId="0" fillId="0" borderId="17" xfId="0" applyNumberFormat="1" applyFont="1" applyFill="1" applyBorder="1" applyAlignment="1">
      <alignment horizontal="right" wrapText="1"/>
    </xf>
    <xf numFmtId="4" fontId="0" fillId="0" borderId="17" xfId="0" applyNumberFormat="1" applyFont="1" applyFill="1" applyBorder="1" applyAlignment="1">
      <alignment horizontal="right"/>
    </xf>
    <xf numFmtId="4" fontId="0" fillId="0" borderId="17" xfId="0" applyNumberFormat="1" applyFont="1" applyFill="1" applyBorder="1" applyAlignment="1">
      <alignment horizontal="right" wrapText="1"/>
    </xf>
    <xf numFmtId="0" fontId="9" fillId="0" borderId="17" xfId="53" applyFont="1" applyFill="1" applyBorder="1" applyAlignment="1" applyProtection="1">
      <alignment horizontal="right" wrapText="1"/>
      <protection/>
    </xf>
    <xf numFmtId="0" fontId="0" fillId="0" borderId="32" xfId="0" applyFont="1" applyFill="1" applyBorder="1" applyAlignment="1">
      <alignment horizontal="right" wrapText="1"/>
    </xf>
    <xf numFmtId="0" fontId="0" fillId="0" borderId="0" xfId="0" applyFont="1" applyFill="1" applyAlignment="1">
      <alignment/>
    </xf>
    <xf numFmtId="0" fontId="6" fillId="0" borderId="12" xfId="0" applyFont="1" applyBorder="1" applyAlignment="1">
      <alignment horizontal="center" wrapText="1"/>
    </xf>
    <xf numFmtId="0" fontId="6" fillId="0" borderId="33" xfId="0" applyFont="1" applyBorder="1" applyAlignment="1">
      <alignment horizontal="center" wrapText="1"/>
    </xf>
    <xf numFmtId="0" fontId="6" fillId="0" borderId="21" xfId="0" applyFont="1" applyBorder="1" applyAlignment="1">
      <alignment horizontal="center" wrapText="1"/>
    </xf>
    <xf numFmtId="0" fontId="7" fillId="20" borderId="34" xfId="0" applyFont="1" applyFill="1" applyBorder="1" applyAlignment="1">
      <alignment horizontal="left"/>
    </xf>
    <xf numFmtId="0" fontId="7" fillId="0" borderId="33" xfId="0" applyFont="1" applyBorder="1" applyAlignment="1">
      <alignment horizontal="left"/>
    </xf>
    <xf numFmtId="0" fontId="7" fillId="0" borderId="35" xfId="0" applyFont="1" applyBorder="1" applyAlignment="1">
      <alignment horizontal="left"/>
    </xf>
    <xf numFmtId="0" fontId="8" fillId="0" borderId="0" xfId="0" applyFont="1" applyFill="1" applyAlignment="1">
      <alignment horizontal="right"/>
    </xf>
    <xf numFmtId="0" fontId="0" fillId="0" borderId="0" xfId="0"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si/" TargetMode="External" /><Relationship Id="rId2" Type="http://schemas.openxmlformats.org/officeDocument/2006/relationships/hyperlink" Target="http://www.ki.si/" TargetMode="External" /><Relationship Id="rId3" Type="http://schemas.openxmlformats.org/officeDocument/2006/relationships/hyperlink" Target="http://www.ki.si/" TargetMode="External" /><Relationship Id="rId4" Type="http://schemas.openxmlformats.org/officeDocument/2006/relationships/hyperlink" Target="http://www.ki.si/" TargetMode="External" /><Relationship Id="rId5" Type="http://schemas.openxmlformats.org/officeDocument/2006/relationships/hyperlink" Target="http://www.ki.si/" TargetMode="External" /><Relationship Id="rId6" Type="http://schemas.openxmlformats.org/officeDocument/2006/relationships/hyperlink" Target="http://www.ki.si/" TargetMode="External" /><Relationship Id="rId7" Type="http://schemas.openxmlformats.org/officeDocument/2006/relationships/hyperlink" Target="http://www.ki.si/" TargetMode="External" /><Relationship Id="rId8" Type="http://schemas.openxmlformats.org/officeDocument/2006/relationships/hyperlink" Target="http://www.ki.si/raziskovalne-enote/l11-laboratorij-za-biosintezo-in-biotransformacijo/" TargetMode="External" /><Relationship Id="rId9" Type="http://schemas.openxmlformats.org/officeDocument/2006/relationships/hyperlink" Target="http://www.ki.si/" TargetMode="External" /><Relationship Id="rId10" Type="http://schemas.openxmlformats.org/officeDocument/2006/relationships/hyperlink" Target="http://www.ki.si/" TargetMode="External" /><Relationship Id="rId11" Type="http://schemas.openxmlformats.org/officeDocument/2006/relationships/hyperlink" Target="http://www.ki.si/" TargetMode="External" /><Relationship Id="rId12" Type="http://schemas.openxmlformats.org/officeDocument/2006/relationships/hyperlink" Target="http://www.ki.si/" TargetMode="External" /><Relationship Id="rId13" Type="http://schemas.openxmlformats.org/officeDocument/2006/relationships/hyperlink" Target="http://www.ki.si/" TargetMode="External" /><Relationship Id="rId14" Type="http://schemas.openxmlformats.org/officeDocument/2006/relationships/hyperlink" Target="http://www.ki.si/" TargetMode="External" /><Relationship Id="rId15" Type="http://schemas.openxmlformats.org/officeDocument/2006/relationships/hyperlink" Target="http://www.ki.si/" TargetMode="External" /><Relationship Id="rId16" Type="http://schemas.openxmlformats.org/officeDocument/2006/relationships/hyperlink" Target="http://www.ki.si/" TargetMode="External" /><Relationship Id="rId17" Type="http://schemas.openxmlformats.org/officeDocument/2006/relationships/hyperlink" Target="http://www.ki.si/" TargetMode="External" /><Relationship Id="rId18" Type="http://schemas.openxmlformats.org/officeDocument/2006/relationships/hyperlink" Target="http://www.ki.si/" TargetMode="External" /><Relationship Id="rId19" Type="http://schemas.openxmlformats.org/officeDocument/2006/relationships/hyperlink" Target="http://www.ki.si/" TargetMode="External" /><Relationship Id="rId20" Type="http://schemas.openxmlformats.org/officeDocument/2006/relationships/hyperlink" Target="http://www.ki.si/" TargetMode="External" /><Relationship Id="rId21" Type="http://schemas.openxmlformats.org/officeDocument/2006/relationships/hyperlink" Target="http://www.ki.si/" TargetMode="External" /><Relationship Id="rId22" Type="http://schemas.openxmlformats.org/officeDocument/2006/relationships/hyperlink" Target="http://www.ki.si/raziskovalne-enote/l11-laboratorij-za-biosintezo-in-biotransformacijo/" TargetMode="External" /><Relationship Id="rId23" Type="http://schemas.openxmlformats.org/officeDocument/2006/relationships/hyperlink" Target="http://www.ki.si/" TargetMode="External" /><Relationship Id="rId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F29"/>
  <sheetViews>
    <sheetView tabSelected="1" zoomScale="85" zoomScaleNormal="85" zoomScaleSheetLayoutView="75" zoomScalePageLayoutView="0" workbookViewId="0" topLeftCell="A1">
      <pane ySplit="4" topLeftCell="BM26" activePane="bottomLeft" state="frozen"/>
      <selection pane="topLeft" activeCell="M1" sqref="M1"/>
      <selection pane="bottomLeft" activeCell="A32" sqref="A32"/>
    </sheetView>
  </sheetViews>
  <sheetFormatPr defaultColWidth="9.140625" defaultRowHeight="12.75"/>
  <cols>
    <col min="1" max="1" width="28.7109375" style="9" customWidth="1"/>
    <col min="2" max="3" width="9.28125" style="2" bestFit="1" customWidth="1"/>
    <col min="4" max="4" width="9.140625" style="2" customWidth="1"/>
    <col min="5" max="5" width="17.421875" style="2" customWidth="1"/>
    <col min="6" max="6" width="9.28125" style="2" bestFit="1" customWidth="1"/>
    <col min="7" max="7" width="24.00390625" style="2" customWidth="1"/>
    <col min="8" max="8" width="12.28125" style="2" customWidth="1"/>
    <col min="9" max="9" width="15.421875" style="2" customWidth="1"/>
    <col min="10" max="11" width="14.7109375" style="2" customWidth="1"/>
    <col min="12" max="12" width="24.00390625" style="2" customWidth="1"/>
    <col min="13" max="13" width="23.140625" style="2" customWidth="1"/>
    <col min="14" max="14" width="24.140625" style="2" customWidth="1"/>
    <col min="15" max="15" width="16.421875" style="2" customWidth="1"/>
    <col min="16" max="16" width="13.7109375" style="2" customWidth="1"/>
    <col min="17" max="17" width="15.7109375" style="10" customWidth="1"/>
    <col min="18" max="18" width="12.28125" style="10" customWidth="1"/>
    <col min="19" max="19" width="11.8515625" style="10" customWidth="1"/>
    <col min="20" max="20" width="10.421875" style="10" bestFit="1" customWidth="1"/>
    <col min="21" max="21" width="11.57421875" style="2" bestFit="1" customWidth="1"/>
    <col min="22" max="22" width="13.28125" style="2" bestFit="1" customWidth="1"/>
    <col min="23" max="23" width="9.140625" style="2" customWidth="1"/>
    <col min="24" max="24" width="16.8515625" style="2" customWidth="1"/>
    <col min="25" max="25" width="17.8515625" style="2" customWidth="1"/>
    <col min="26" max="26" width="11.00390625" style="2" customWidth="1"/>
    <col min="27" max="27" width="12.57421875" style="2" customWidth="1"/>
    <col min="28" max="28" width="9.140625" style="2" customWidth="1"/>
    <col min="29" max="29" width="13.140625" style="2" customWidth="1"/>
    <col min="30" max="30" width="11.421875" style="2" customWidth="1"/>
    <col min="31" max="31" width="9.140625" style="2" customWidth="1"/>
    <col min="32" max="32" width="13.421875" style="2" customWidth="1"/>
    <col min="33" max="33" width="11.421875" style="2" customWidth="1"/>
    <col min="34" max="34" width="9.140625" style="2" customWidth="1"/>
    <col min="35" max="35" width="13.421875" style="2" customWidth="1"/>
    <col min="36" max="36" width="11.57421875" style="2" customWidth="1"/>
    <col min="37" max="38" width="9.140625" style="2" customWidth="1"/>
    <col min="39" max="39" width="11.00390625" style="2" customWidth="1"/>
    <col min="40" max="40" width="9.140625" style="2" customWidth="1"/>
  </cols>
  <sheetData>
    <row r="1" spans="1:7" ht="24" customHeight="1">
      <c r="A1" s="88" t="s">
        <v>155</v>
      </c>
      <c r="B1" s="89"/>
      <c r="C1" s="89"/>
      <c r="D1" s="89"/>
      <c r="E1" s="89"/>
      <c r="F1" s="89"/>
      <c r="G1" s="89"/>
    </row>
    <row r="2" ht="13.5" thickBot="1"/>
    <row r="3" spans="1:40" ht="93.75" customHeight="1" thickBot="1">
      <c r="A3" s="22" t="s">
        <v>174</v>
      </c>
      <c r="B3" s="23" t="s">
        <v>181</v>
      </c>
      <c r="C3" s="24" t="s">
        <v>182</v>
      </c>
      <c r="D3" s="23" t="s">
        <v>175</v>
      </c>
      <c r="E3" s="23" t="s">
        <v>183</v>
      </c>
      <c r="F3" s="23" t="s">
        <v>184</v>
      </c>
      <c r="G3" s="23" t="s">
        <v>185</v>
      </c>
      <c r="H3" s="23" t="s">
        <v>176</v>
      </c>
      <c r="I3" s="23" t="s">
        <v>186</v>
      </c>
      <c r="J3" s="25" t="s">
        <v>187</v>
      </c>
      <c r="K3" s="26" t="s">
        <v>177</v>
      </c>
      <c r="L3" s="23" t="s">
        <v>178</v>
      </c>
      <c r="M3" s="23" t="s">
        <v>179</v>
      </c>
      <c r="N3" s="23" t="s">
        <v>188</v>
      </c>
      <c r="O3" s="23" t="s">
        <v>180</v>
      </c>
      <c r="P3" s="27" t="s">
        <v>156</v>
      </c>
      <c r="Q3" s="28" t="s">
        <v>53</v>
      </c>
      <c r="R3" s="82" t="s">
        <v>54</v>
      </c>
      <c r="S3" s="83"/>
      <c r="T3" s="83"/>
      <c r="U3" s="84"/>
      <c r="V3" s="3" t="s">
        <v>157</v>
      </c>
      <c r="W3" s="3" t="s">
        <v>158</v>
      </c>
      <c r="X3" s="4" t="s">
        <v>159</v>
      </c>
      <c r="Y3" s="85" t="s">
        <v>6</v>
      </c>
      <c r="Z3" s="86"/>
      <c r="AA3" s="86"/>
      <c r="AB3" s="86"/>
      <c r="AC3" s="86"/>
      <c r="AD3" s="86"/>
      <c r="AE3" s="86"/>
      <c r="AF3" s="86"/>
      <c r="AG3" s="86"/>
      <c r="AH3" s="86"/>
      <c r="AI3" s="86"/>
      <c r="AJ3" s="86"/>
      <c r="AK3" s="86"/>
      <c r="AL3" s="86"/>
      <c r="AM3" s="86"/>
      <c r="AN3" s="87"/>
    </row>
    <row r="4" spans="1:40" ht="72" customHeight="1" thickBot="1">
      <c r="A4" s="16"/>
      <c r="B4" s="17"/>
      <c r="C4" s="18"/>
      <c r="D4" s="17"/>
      <c r="E4" s="17"/>
      <c r="F4" s="17"/>
      <c r="G4" s="17"/>
      <c r="H4" s="17"/>
      <c r="I4" s="17"/>
      <c r="J4" s="1"/>
      <c r="K4" s="19"/>
      <c r="L4" s="17"/>
      <c r="M4" s="17"/>
      <c r="N4" s="17"/>
      <c r="O4" s="17"/>
      <c r="P4" s="5"/>
      <c r="Q4" s="11"/>
      <c r="R4" s="21" t="s">
        <v>160</v>
      </c>
      <c r="S4" s="21" t="s">
        <v>161</v>
      </c>
      <c r="T4" s="21" t="s">
        <v>162</v>
      </c>
      <c r="U4" s="20" t="s">
        <v>163</v>
      </c>
      <c r="V4" s="6"/>
      <c r="W4" s="6"/>
      <c r="X4" s="7"/>
      <c r="Y4" s="8" t="s">
        <v>164</v>
      </c>
      <c r="Z4" s="13" t="s">
        <v>165</v>
      </c>
      <c r="AA4" s="13" t="s">
        <v>166</v>
      </c>
      <c r="AB4" s="13" t="s">
        <v>167</v>
      </c>
      <c r="AC4" s="12" t="s">
        <v>168</v>
      </c>
      <c r="AD4" s="14" t="s">
        <v>166</v>
      </c>
      <c r="AE4" s="14" t="s">
        <v>167</v>
      </c>
      <c r="AF4" s="13" t="s">
        <v>169</v>
      </c>
      <c r="AG4" s="13" t="s">
        <v>166</v>
      </c>
      <c r="AH4" s="13" t="s">
        <v>167</v>
      </c>
      <c r="AI4" s="14" t="s">
        <v>170</v>
      </c>
      <c r="AJ4" s="14" t="s">
        <v>166</v>
      </c>
      <c r="AK4" s="14" t="s">
        <v>167</v>
      </c>
      <c r="AL4" s="13" t="s">
        <v>171</v>
      </c>
      <c r="AM4" s="29" t="s">
        <v>166</v>
      </c>
      <c r="AN4" s="15" t="s">
        <v>167</v>
      </c>
    </row>
    <row r="5" spans="1:40" s="45" customFormat="1" ht="140.25">
      <c r="A5" s="30" t="s">
        <v>192</v>
      </c>
      <c r="B5" s="30">
        <v>104</v>
      </c>
      <c r="C5" s="30">
        <v>13</v>
      </c>
      <c r="D5" s="30" t="s">
        <v>56</v>
      </c>
      <c r="E5" s="30" t="s">
        <v>62</v>
      </c>
      <c r="F5" s="49" t="s">
        <v>63</v>
      </c>
      <c r="G5" s="30" t="s">
        <v>67</v>
      </c>
      <c r="H5" s="30">
        <v>2000</v>
      </c>
      <c r="I5" s="30" t="s">
        <v>66</v>
      </c>
      <c r="J5" s="40">
        <v>112745</v>
      </c>
      <c r="K5" s="30" t="s">
        <v>64</v>
      </c>
      <c r="L5" s="30" t="s">
        <v>68</v>
      </c>
      <c r="M5" s="30" t="s">
        <v>69</v>
      </c>
      <c r="N5" s="30" t="s">
        <v>70</v>
      </c>
      <c r="O5" s="30" t="s">
        <v>71</v>
      </c>
      <c r="P5" s="30" t="s">
        <v>125</v>
      </c>
      <c r="Q5" s="34">
        <v>10.678823529411765</v>
      </c>
      <c r="R5" s="41">
        <v>0</v>
      </c>
      <c r="S5" s="41">
        <v>2.9411764705882355</v>
      </c>
      <c r="T5" s="41">
        <v>7.737647058823529</v>
      </c>
      <c r="U5" s="34">
        <v>10.678823529411765</v>
      </c>
      <c r="V5" s="30">
        <f>(50+50+50+50+50)/5</f>
        <v>50</v>
      </c>
      <c r="W5" s="30">
        <v>100</v>
      </c>
      <c r="X5" s="42" t="s">
        <v>238</v>
      </c>
      <c r="Y5" s="30">
        <v>50</v>
      </c>
      <c r="Z5" s="30" t="s">
        <v>56</v>
      </c>
      <c r="AA5" s="30" t="s">
        <v>62</v>
      </c>
      <c r="AB5" s="30">
        <v>50</v>
      </c>
      <c r="AC5" s="30"/>
      <c r="AD5" s="30"/>
      <c r="AE5" s="30"/>
      <c r="AF5" s="30"/>
      <c r="AG5" s="30"/>
      <c r="AH5" s="30"/>
      <c r="AI5" s="30"/>
      <c r="AJ5" s="30"/>
      <c r="AK5" s="30"/>
      <c r="AL5" s="30"/>
      <c r="AM5" s="43"/>
      <c r="AN5" s="44"/>
    </row>
    <row r="6" spans="1:40" s="45" customFormat="1" ht="229.5">
      <c r="A6" s="30" t="s">
        <v>192</v>
      </c>
      <c r="B6" s="30">
        <v>104</v>
      </c>
      <c r="C6" s="30">
        <v>15</v>
      </c>
      <c r="D6" s="30" t="s">
        <v>105</v>
      </c>
      <c r="E6" s="30" t="s">
        <v>211</v>
      </c>
      <c r="F6" s="30">
        <v>10082</v>
      </c>
      <c r="G6" s="30" t="s">
        <v>193</v>
      </c>
      <c r="H6" s="30" t="s">
        <v>114</v>
      </c>
      <c r="I6" s="30" t="s">
        <v>76</v>
      </c>
      <c r="J6" s="40">
        <v>2503755.63</v>
      </c>
      <c r="K6" s="30" t="s">
        <v>189</v>
      </c>
      <c r="L6" s="30" t="s">
        <v>84</v>
      </c>
      <c r="M6" s="30" t="s">
        <v>85</v>
      </c>
      <c r="N6" s="30" t="s">
        <v>77</v>
      </c>
      <c r="O6" s="30" t="s">
        <v>86</v>
      </c>
      <c r="P6" s="30" t="s">
        <v>127</v>
      </c>
      <c r="Q6" s="34">
        <f>U6</f>
        <v>85.04988235294118</v>
      </c>
      <c r="R6" s="41">
        <v>0</v>
      </c>
      <c r="S6" s="41">
        <v>58.8235294117647</v>
      </c>
      <c r="T6" s="41">
        <v>26.226352941176472</v>
      </c>
      <c r="U6" s="34">
        <f>SUM(R6:T6)</f>
        <v>85.04988235294118</v>
      </c>
      <c r="V6" s="30">
        <f>(100+100+100+100+100)/5</f>
        <v>100</v>
      </c>
      <c r="W6" s="30">
        <v>100</v>
      </c>
      <c r="X6" s="30" t="s">
        <v>123</v>
      </c>
      <c r="Y6" s="30" t="s">
        <v>59</v>
      </c>
      <c r="Z6" s="30" t="s">
        <v>24</v>
      </c>
      <c r="AA6" s="30"/>
      <c r="AB6" s="30"/>
      <c r="AC6" s="30" t="s">
        <v>24</v>
      </c>
      <c r="AD6" s="30"/>
      <c r="AE6" s="30"/>
      <c r="AF6" s="30" t="s">
        <v>25</v>
      </c>
      <c r="AG6" s="30"/>
      <c r="AH6" s="30"/>
      <c r="AI6" s="30" t="s">
        <v>26</v>
      </c>
      <c r="AJ6" s="30"/>
      <c r="AK6" s="30"/>
      <c r="AL6" s="30"/>
      <c r="AM6" s="43"/>
      <c r="AN6" s="44"/>
    </row>
    <row r="7" spans="1:40" s="45" customFormat="1" ht="192.75" customHeight="1">
      <c r="A7" s="30" t="s">
        <v>192</v>
      </c>
      <c r="B7" s="30">
        <v>104</v>
      </c>
      <c r="C7" s="30">
        <v>11</v>
      </c>
      <c r="D7" s="30" t="s">
        <v>104</v>
      </c>
      <c r="E7" s="30" t="s">
        <v>65</v>
      </c>
      <c r="F7" s="30">
        <v>16104</v>
      </c>
      <c r="G7" s="30" t="s">
        <v>92</v>
      </c>
      <c r="H7" s="30">
        <v>2002</v>
      </c>
      <c r="I7" s="30" t="s">
        <v>208</v>
      </c>
      <c r="J7" s="40">
        <v>190285</v>
      </c>
      <c r="K7" s="30" t="s">
        <v>189</v>
      </c>
      <c r="L7" s="30" t="s">
        <v>93</v>
      </c>
      <c r="M7" s="30" t="s">
        <v>94</v>
      </c>
      <c r="N7" s="30" t="s">
        <v>95</v>
      </c>
      <c r="O7" s="30" t="s">
        <v>96</v>
      </c>
      <c r="P7" s="30" t="s">
        <v>130</v>
      </c>
      <c r="Q7" s="34">
        <v>9.784117647058823</v>
      </c>
      <c r="R7" s="41">
        <v>0</v>
      </c>
      <c r="S7" s="41">
        <f>5000/1700</f>
        <v>2.9411764705882355</v>
      </c>
      <c r="T7" s="41">
        <f>11633/1700</f>
        <v>6.842941176470588</v>
      </c>
      <c r="U7" s="34">
        <f>SUM(R7:T7)</f>
        <v>9.784117647058824</v>
      </c>
      <c r="V7" s="46">
        <f>(100+100+100+100+30)/5</f>
        <v>86</v>
      </c>
      <c r="W7" s="30">
        <v>100</v>
      </c>
      <c r="X7" s="50" t="s">
        <v>117</v>
      </c>
      <c r="Y7" s="30">
        <v>30</v>
      </c>
      <c r="Z7" s="30" t="s">
        <v>15</v>
      </c>
      <c r="AA7" s="30" t="s">
        <v>153</v>
      </c>
      <c r="AB7" s="30">
        <v>10</v>
      </c>
      <c r="AC7" s="30" t="s">
        <v>40</v>
      </c>
      <c r="AD7" s="30" t="s">
        <v>41</v>
      </c>
      <c r="AE7" s="30">
        <v>20</v>
      </c>
      <c r="AF7" s="30"/>
      <c r="AG7" s="30"/>
      <c r="AH7" s="30"/>
      <c r="AI7" s="30"/>
      <c r="AJ7" s="30"/>
      <c r="AK7" s="30"/>
      <c r="AL7" s="30"/>
      <c r="AM7" s="43"/>
      <c r="AN7" s="44"/>
    </row>
    <row r="8" spans="1:40" s="45" customFormat="1" ht="241.5" customHeight="1">
      <c r="A8" s="30" t="s">
        <v>192</v>
      </c>
      <c r="B8" s="30">
        <v>104</v>
      </c>
      <c r="C8" s="30">
        <v>13</v>
      </c>
      <c r="D8" s="30" t="s">
        <v>56</v>
      </c>
      <c r="E8" s="30" t="s">
        <v>213</v>
      </c>
      <c r="F8" s="30">
        <v>11874</v>
      </c>
      <c r="G8" s="30" t="s">
        <v>209</v>
      </c>
      <c r="H8" s="30">
        <v>2002</v>
      </c>
      <c r="I8" s="47" t="s">
        <v>51</v>
      </c>
      <c r="J8" s="40">
        <v>113634</v>
      </c>
      <c r="K8" s="30" t="s">
        <v>189</v>
      </c>
      <c r="L8" s="30" t="s">
        <v>2</v>
      </c>
      <c r="M8" s="30" t="s">
        <v>3</v>
      </c>
      <c r="N8" s="47" t="s">
        <v>52</v>
      </c>
      <c r="O8" s="30" t="s">
        <v>55</v>
      </c>
      <c r="P8" s="30" t="s">
        <v>131</v>
      </c>
      <c r="Q8" s="34">
        <v>7.280929411764705</v>
      </c>
      <c r="R8" s="41">
        <v>0</v>
      </c>
      <c r="S8" s="41">
        <v>0.7058823529411765</v>
      </c>
      <c r="T8" s="41">
        <v>6.57504705882353</v>
      </c>
      <c r="U8" s="34">
        <v>7.280929411764706</v>
      </c>
      <c r="V8" s="30">
        <f>(30+30+30+30+30)/5</f>
        <v>30</v>
      </c>
      <c r="W8" s="30">
        <v>100</v>
      </c>
      <c r="X8" s="42" t="s">
        <v>238</v>
      </c>
      <c r="Y8" s="30">
        <v>30</v>
      </c>
      <c r="Z8" s="30" t="s">
        <v>56</v>
      </c>
      <c r="AA8" s="30" t="s">
        <v>62</v>
      </c>
      <c r="AB8" s="30">
        <v>10</v>
      </c>
      <c r="AC8" s="49" t="s">
        <v>57</v>
      </c>
      <c r="AD8" s="30" t="s">
        <v>113</v>
      </c>
      <c r="AE8" s="30">
        <v>20</v>
      </c>
      <c r="AF8" s="49"/>
      <c r="AG8" s="30"/>
      <c r="AH8" s="30"/>
      <c r="AI8" s="30"/>
      <c r="AJ8" s="30"/>
      <c r="AK8" s="30"/>
      <c r="AL8" s="30"/>
      <c r="AM8" s="43"/>
      <c r="AN8" s="44"/>
    </row>
    <row r="9" spans="1:40" s="45" customFormat="1" ht="63.75">
      <c r="A9" s="30" t="s">
        <v>192</v>
      </c>
      <c r="B9" s="30">
        <v>104</v>
      </c>
      <c r="C9" s="30">
        <v>12</v>
      </c>
      <c r="D9" s="30" t="s">
        <v>106</v>
      </c>
      <c r="E9" s="30" t="s">
        <v>212</v>
      </c>
      <c r="F9" s="30">
        <v>14360</v>
      </c>
      <c r="G9" s="30" t="s">
        <v>194</v>
      </c>
      <c r="H9" s="30">
        <v>2002</v>
      </c>
      <c r="I9" s="30" t="s">
        <v>221</v>
      </c>
      <c r="J9" s="40">
        <v>26942</v>
      </c>
      <c r="K9" s="30" t="s">
        <v>189</v>
      </c>
      <c r="L9" s="30" t="s">
        <v>222</v>
      </c>
      <c r="M9" s="30" t="s">
        <v>223</v>
      </c>
      <c r="N9" s="30" t="s">
        <v>224</v>
      </c>
      <c r="O9" s="30" t="s">
        <v>225</v>
      </c>
      <c r="P9" s="30" t="s">
        <v>132</v>
      </c>
      <c r="Q9" s="34">
        <v>22.154117647058822</v>
      </c>
      <c r="R9" s="41">
        <v>0</v>
      </c>
      <c r="S9" s="41"/>
      <c r="T9" s="41">
        <v>22.154117647058822</v>
      </c>
      <c r="U9" s="34">
        <v>22.154117647058822</v>
      </c>
      <c r="V9" s="30">
        <f>(75+75+75+75+75)/5</f>
        <v>75</v>
      </c>
      <c r="W9" s="30">
        <v>100</v>
      </c>
      <c r="X9" s="42" t="s">
        <v>238</v>
      </c>
      <c r="Y9" s="30">
        <v>75</v>
      </c>
      <c r="Z9" s="30" t="s">
        <v>36</v>
      </c>
      <c r="AA9" s="30" t="s">
        <v>214</v>
      </c>
      <c r="AB9" s="30">
        <v>18.75</v>
      </c>
      <c r="AC9" s="30" t="s">
        <v>37</v>
      </c>
      <c r="AD9" s="30" t="s">
        <v>212</v>
      </c>
      <c r="AE9" s="30">
        <v>18.75</v>
      </c>
      <c r="AF9" s="30" t="s">
        <v>106</v>
      </c>
      <c r="AG9" s="30" t="s">
        <v>214</v>
      </c>
      <c r="AH9" s="30">
        <v>18.75</v>
      </c>
      <c r="AI9" s="30" t="s">
        <v>38</v>
      </c>
      <c r="AJ9" s="30" t="s">
        <v>212</v>
      </c>
      <c r="AK9" s="30">
        <v>18.75</v>
      </c>
      <c r="AL9" s="30"/>
      <c r="AM9" s="43"/>
      <c r="AN9" s="44"/>
    </row>
    <row r="10" spans="1:40" s="45" customFormat="1" ht="206.25" customHeight="1">
      <c r="A10" s="30" t="s">
        <v>192</v>
      </c>
      <c r="B10" s="30">
        <v>104</v>
      </c>
      <c r="C10" s="30">
        <v>12</v>
      </c>
      <c r="D10" s="30" t="s">
        <v>106</v>
      </c>
      <c r="E10" s="30" t="s">
        <v>214</v>
      </c>
      <c r="F10" s="30">
        <v>6628</v>
      </c>
      <c r="G10" s="30" t="s">
        <v>195</v>
      </c>
      <c r="H10" s="30">
        <v>2002</v>
      </c>
      <c r="I10" s="30" t="s">
        <v>81</v>
      </c>
      <c r="J10" s="40">
        <v>57457</v>
      </c>
      <c r="K10" s="30" t="s">
        <v>189</v>
      </c>
      <c r="L10" s="30" t="s">
        <v>82</v>
      </c>
      <c r="M10" s="30" t="s">
        <v>97</v>
      </c>
      <c r="N10" s="30" t="s">
        <v>83</v>
      </c>
      <c r="O10" s="30" t="s">
        <v>98</v>
      </c>
      <c r="P10" s="30" t="s">
        <v>128</v>
      </c>
      <c r="Q10" s="34">
        <v>20.20931764705882</v>
      </c>
      <c r="R10" s="41">
        <v>0</v>
      </c>
      <c r="S10" s="41">
        <v>1.7647058823529411</v>
      </c>
      <c r="T10" s="41">
        <v>18.444611764705883</v>
      </c>
      <c r="U10" s="34">
        <v>20.209317647058825</v>
      </c>
      <c r="V10" s="30">
        <f>(100+100+100+100+100)/5</f>
        <v>100</v>
      </c>
      <c r="W10" s="30">
        <v>100</v>
      </c>
      <c r="X10" s="42" t="s">
        <v>238</v>
      </c>
      <c r="Y10" s="30">
        <v>100</v>
      </c>
      <c r="Z10" s="30" t="s">
        <v>106</v>
      </c>
      <c r="AA10" s="30" t="s">
        <v>214</v>
      </c>
      <c r="AB10" s="30">
        <v>50</v>
      </c>
      <c r="AC10" s="30" t="s">
        <v>36</v>
      </c>
      <c r="AD10" s="30" t="s">
        <v>214</v>
      </c>
      <c r="AE10" s="30">
        <v>50</v>
      </c>
      <c r="AF10" s="30" t="s">
        <v>36</v>
      </c>
      <c r="AG10" s="30" t="s">
        <v>214</v>
      </c>
      <c r="AH10" s="30">
        <v>50</v>
      </c>
      <c r="AI10" s="30"/>
      <c r="AJ10" s="30"/>
      <c r="AK10" s="30"/>
      <c r="AL10" s="30"/>
      <c r="AM10" s="43"/>
      <c r="AN10" s="44"/>
    </row>
    <row r="11" spans="1:40" s="38" customFormat="1" ht="53.25" customHeight="1">
      <c r="A11" s="30" t="s">
        <v>192</v>
      </c>
      <c r="B11" s="30">
        <v>104</v>
      </c>
      <c r="C11" s="30">
        <v>12</v>
      </c>
      <c r="D11" s="30" t="s">
        <v>106</v>
      </c>
      <c r="E11" s="30" t="s">
        <v>212</v>
      </c>
      <c r="F11" s="30">
        <v>14360</v>
      </c>
      <c r="G11" s="30" t="s">
        <v>220</v>
      </c>
      <c r="H11" s="30">
        <v>2004</v>
      </c>
      <c r="I11" s="30" t="s">
        <v>226</v>
      </c>
      <c r="J11" s="40">
        <v>33735.79</v>
      </c>
      <c r="K11" s="30" t="s">
        <v>190</v>
      </c>
      <c r="L11" s="30" t="s">
        <v>222</v>
      </c>
      <c r="M11" s="30" t="s">
        <v>223</v>
      </c>
      <c r="N11" s="30" t="s">
        <v>227</v>
      </c>
      <c r="O11" s="30" t="s">
        <v>228</v>
      </c>
      <c r="P11" s="30" t="s">
        <v>129</v>
      </c>
      <c r="Q11" s="34">
        <v>18.46</v>
      </c>
      <c r="R11" s="41">
        <v>0</v>
      </c>
      <c r="S11" s="41"/>
      <c r="T11" s="41">
        <v>18.461764705882352</v>
      </c>
      <c r="U11" s="34">
        <v>18.46</v>
      </c>
      <c r="V11" s="30">
        <f>(62+62+62+62+62)/5</f>
        <v>62</v>
      </c>
      <c r="W11" s="30">
        <v>100</v>
      </c>
      <c r="X11" s="42" t="s">
        <v>238</v>
      </c>
      <c r="Y11" s="30">
        <v>62</v>
      </c>
      <c r="Z11" s="30" t="s">
        <v>36</v>
      </c>
      <c r="AA11" s="30" t="s">
        <v>214</v>
      </c>
      <c r="AB11" s="30">
        <v>15.5</v>
      </c>
      <c r="AC11" s="30" t="s">
        <v>37</v>
      </c>
      <c r="AD11" s="30" t="s">
        <v>212</v>
      </c>
      <c r="AE11" s="30">
        <v>15.5</v>
      </c>
      <c r="AF11" s="30" t="s">
        <v>106</v>
      </c>
      <c r="AG11" s="30" t="s">
        <v>214</v>
      </c>
      <c r="AH11" s="30">
        <v>15.5</v>
      </c>
      <c r="AI11" s="30" t="s">
        <v>38</v>
      </c>
      <c r="AJ11" s="30" t="s">
        <v>212</v>
      </c>
      <c r="AK11" s="30">
        <v>15.5</v>
      </c>
      <c r="AL11" s="30"/>
      <c r="AM11" s="43"/>
      <c r="AN11" s="44"/>
    </row>
    <row r="12" spans="1:40" s="38" customFormat="1" ht="191.25">
      <c r="A12" s="30" t="s">
        <v>196</v>
      </c>
      <c r="B12" s="30">
        <v>104</v>
      </c>
      <c r="C12" s="30">
        <v>15</v>
      </c>
      <c r="D12" s="30" t="s">
        <v>105</v>
      </c>
      <c r="E12" s="30" t="s">
        <v>211</v>
      </c>
      <c r="F12" s="30">
        <v>10082</v>
      </c>
      <c r="G12" s="30" t="s">
        <v>197</v>
      </c>
      <c r="H12" s="30" t="s">
        <v>116</v>
      </c>
      <c r="I12" s="30" t="s">
        <v>91</v>
      </c>
      <c r="J12" s="40">
        <v>792855.95</v>
      </c>
      <c r="K12" s="30" t="s">
        <v>190</v>
      </c>
      <c r="L12" s="30" t="s">
        <v>87</v>
      </c>
      <c r="M12" s="30" t="s">
        <v>88</v>
      </c>
      <c r="N12" s="30" t="s">
        <v>89</v>
      </c>
      <c r="O12" s="30" t="s">
        <v>90</v>
      </c>
      <c r="P12" s="30" t="s">
        <v>126</v>
      </c>
      <c r="Q12" s="34">
        <f>U12</f>
        <v>73.28515294117648</v>
      </c>
      <c r="R12" s="41">
        <v>0</v>
      </c>
      <c r="S12" s="41">
        <v>47.05882352941177</v>
      </c>
      <c r="T12" s="41">
        <v>26.226329411764706</v>
      </c>
      <c r="U12" s="34">
        <f>SUM(R12:T12)</f>
        <v>73.28515294117648</v>
      </c>
      <c r="V12" s="30">
        <f>(100+100+100+100+100)/5</f>
        <v>100</v>
      </c>
      <c r="W12" s="30">
        <v>100</v>
      </c>
      <c r="X12" s="30" t="s">
        <v>115</v>
      </c>
      <c r="Y12" s="30" t="s">
        <v>59</v>
      </c>
      <c r="Z12" s="30" t="s">
        <v>27</v>
      </c>
      <c r="AA12" s="30"/>
      <c r="AB12" s="30"/>
      <c r="AC12" s="30" t="s">
        <v>28</v>
      </c>
      <c r="AD12" s="30"/>
      <c r="AE12" s="30"/>
      <c r="AF12" s="30" t="s">
        <v>25</v>
      </c>
      <c r="AG12" s="30"/>
      <c r="AH12" s="30"/>
      <c r="AI12" s="30" t="s">
        <v>26</v>
      </c>
      <c r="AJ12" s="30"/>
      <c r="AK12" s="30"/>
      <c r="AL12" s="30"/>
      <c r="AM12" s="43"/>
      <c r="AN12" s="44"/>
    </row>
    <row r="13" spans="1:40" s="38" customFormat="1" ht="178.5" customHeight="1">
      <c r="A13" s="30" t="s">
        <v>196</v>
      </c>
      <c r="B13" s="30">
        <v>104</v>
      </c>
      <c r="C13" s="30">
        <v>4</v>
      </c>
      <c r="D13" s="30" t="s">
        <v>45</v>
      </c>
      <c r="E13" s="30" t="s">
        <v>215</v>
      </c>
      <c r="F13" s="48" t="s">
        <v>210</v>
      </c>
      <c r="G13" s="30" t="s">
        <v>198</v>
      </c>
      <c r="H13" s="30">
        <v>2004</v>
      </c>
      <c r="I13" s="30" t="s">
        <v>234</v>
      </c>
      <c r="J13" s="40">
        <v>201633.75</v>
      </c>
      <c r="K13" s="30" t="s">
        <v>190</v>
      </c>
      <c r="L13" s="30" t="s">
        <v>235</v>
      </c>
      <c r="M13" s="30" t="s">
        <v>236</v>
      </c>
      <c r="N13" s="47" t="s">
        <v>237</v>
      </c>
      <c r="O13" s="47" t="s">
        <v>44</v>
      </c>
      <c r="P13" s="30" t="s">
        <v>133</v>
      </c>
      <c r="Q13" s="34">
        <v>40.18</v>
      </c>
      <c r="R13" s="41">
        <v>0</v>
      </c>
      <c r="S13" s="41">
        <v>15</v>
      </c>
      <c r="T13" s="41">
        <v>25.177647058823528</v>
      </c>
      <c r="U13" s="34">
        <v>40.18</v>
      </c>
      <c r="V13" s="46">
        <f>(30+30+70+70+70)/5</f>
        <v>54</v>
      </c>
      <c r="W13" s="30">
        <v>100</v>
      </c>
      <c r="X13" s="42" t="s">
        <v>238</v>
      </c>
      <c r="Y13" s="30">
        <v>70</v>
      </c>
      <c r="Z13" s="30" t="s">
        <v>29</v>
      </c>
      <c r="AA13" s="30" t="s">
        <v>215</v>
      </c>
      <c r="AB13" s="30">
        <v>40</v>
      </c>
      <c r="AC13" s="30" t="s">
        <v>30</v>
      </c>
      <c r="AD13" s="30" t="s">
        <v>31</v>
      </c>
      <c r="AE13" s="30">
        <v>15</v>
      </c>
      <c r="AF13" s="30" t="s">
        <v>32</v>
      </c>
      <c r="AG13" s="30" t="s">
        <v>33</v>
      </c>
      <c r="AH13" s="30">
        <v>15</v>
      </c>
      <c r="AI13" s="30"/>
      <c r="AJ13" s="30"/>
      <c r="AK13" s="30"/>
      <c r="AL13" s="30"/>
      <c r="AM13" s="43"/>
      <c r="AN13" s="44"/>
    </row>
    <row r="14" spans="1:40" s="38" customFormat="1" ht="153">
      <c r="A14" s="30" t="s">
        <v>196</v>
      </c>
      <c r="B14" s="30">
        <v>104</v>
      </c>
      <c r="C14" s="30">
        <v>12</v>
      </c>
      <c r="D14" s="30" t="s">
        <v>106</v>
      </c>
      <c r="E14" s="30" t="s">
        <v>212</v>
      </c>
      <c r="F14" s="30">
        <v>14360</v>
      </c>
      <c r="G14" s="30" t="s">
        <v>200</v>
      </c>
      <c r="H14" s="30">
        <v>2004</v>
      </c>
      <c r="I14" s="30" t="s">
        <v>229</v>
      </c>
      <c r="J14" s="40">
        <v>100984.81</v>
      </c>
      <c r="K14" s="30" t="s">
        <v>190</v>
      </c>
      <c r="L14" s="30" t="s">
        <v>233</v>
      </c>
      <c r="M14" s="47" t="s">
        <v>230</v>
      </c>
      <c r="N14" s="30" t="s">
        <v>231</v>
      </c>
      <c r="O14" s="30" t="s">
        <v>232</v>
      </c>
      <c r="P14" s="30" t="s">
        <v>142</v>
      </c>
      <c r="Q14" s="34">
        <f>U14</f>
        <v>14.769411764705882</v>
      </c>
      <c r="R14" s="41">
        <v>0</v>
      </c>
      <c r="S14" s="41"/>
      <c r="T14" s="41">
        <v>14.769411764705882</v>
      </c>
      <c r="U14" s="34">
        <f>T14</f>
        <v>14.769411764705882</v>
      </c>
      <c r="V14" s="30">
        <f>(100+100+100+100+100)/5</f>
        <v>100</v>
      </c>
      <c r="W14" s="30">
        <v>100</v>
      </c>
      <c r="X14" s="42" t="s">
        <v>238</v>
      </c>
      <c r="Y14" s="30">
        <v>100</v>
      </c>
      <c r="Z14" s="30" t="s">
        <v>36</v>
      </c>
      <c r="AA14" s="30" t="s">
        <v>214</v>
      </c>
      <c r="AB14" s="30">
        <v>25</v>
      </c>
      <c r="AC14" s="30" t="s">
        <v>37</v>
      </c>
      <c r="AD14" s="30" t="s">
        <v>212</v>
      </c>
      <c r="AE14" s="30">
        <v>25</v>
      </c>
      <c r="AF14" s="30" t="s">
        <v>106</v>
      </c>
      <c r="AG14" s="30" t="s">
        <v>214</v>
      </c>
      <c r="AH14" s="30">
        <v>25</v>
      </c>
      <c r="AI14" s="30" t="s">
        <v>38</v>
      </c>
      <c r="AJ14" s="30" t="s">
        <v>212</v>
      </c>
      <c r="AK14" s="30">
        <v>25</v>
      </c>
      <c r="AL14" s="30"/>
      <c r="AM14" s="43"/>
      <c r="AN14" s="44"/>
    </row>
    <row r="15" spans="1:40" s="38" customFormat="1" ht="242.25">
      <c r="A15" s="30" t="s">
        <v>196</v>
      </c>
      <c r="B15" s="30">
        <v>104</v>
      </c>
      <c r="C15" s="30">
        <v>7</v>
      </c>
      <c r="D15" s="30" t="s">
        <v>72</v>
      </c>
      <c r="E15" s="30" t="s">
        <v>216</v>
      </c>
      <c r="F15" s="30">
        <v>10692</v>
      </c>
      <c r="G15" s="30" t="s">
        <v>201</v>
      </c>
      <c r="H15" s="30">
        <v>2004</v>
      </c>
      <c r="I15" s="30" t="s">
        <v>73</v>
      </c>
      <c r="J15" s="40">
        <v>105507.57</v>
      </c>
      <c r="K15" s="30" t="s">
        <v>190</v>
      </c>
      <c r="L15" s="30" t="s">
        <v>4</v>
      </c>
      <c r="M15" s="30" t="s">
        <v>5</v>
      </c>
      <c r="N15" s="30" t="s">
        <v>74</v>
      </c>
      <c r="O15" s="30" t="s">
        <v>75</v>
      </c>
      <c r="P15" s="30" t="s">
        <v>134</v>
      </c>
      <c r="Q15" s="34">
        <v>2.53</v>
      </c>
      <c r="R15" s="41">
        <v>0</v>
      </c>
      <c r="S15" s="41">
        <f>2000/1700</f>
        <v>1.1764705882352942</v>
      </c>
      <c r="T15" s="41">
        <f>2300.33/1700</f>
        <v>1.353135294117647</v>
      </c>
      <c r="U15" s="34">
        <f>SUM(R15:T15)</f>
        <v>2.529605882352941</v>
      </c>
      <c r="V15" s="41">
        <v>0</v>
      </c>
      <c r="W15" s="30">
        <v>100</v>
      </c>
      <c r="X15" s="42" t="s">
        <v>238</v>
      </c>
      <c r="Y15" s="30">
        <v>0</v>
      </c>
      <c r="Z15" s="30" t="s">
        <v>72</v>
      </c>
      <c r="AA15" s="30" t="s">
        <v>152</v>
      </c>
      <c r="AB15" s="30">
        <v>0</v>
      </c>
      <c r="AC15" s="30"/>
      <c r="AD15" s="30"/>
      <c r="AE15" s="30"/>
      <c r="AF15" s="30"/>
      <c r="AG15" s="30"/>
      <c r="AH15" s="30"/>
      <c r="AI15" s="30"/>
      <c r="AJ15" s="30"/>
      <c r="AK15" s="30"/>
      <c r="AL15" s="30" t="s">
        <v>120</v>
      </c>
      <c r="AM15" s="43" t="s">
        <v>121</v>
      </c>
      <c r="AN15" s="44">
        <v>0</v>
      </c>
    </row>
    <row r="16" spans="1:40" s="38" customFormat="1" ht="229.5">
      <c r="A16" s="30" t="s">
        <v>196</v>
      </c>
      <c r="B16" s="30">
        <v>104</v>
      </c>
      <c r="C16" s="30">
        <v>11</v>
      </c>
      <c r="D16" s="30" t="s">
        <v>104</v>
      </c>
      <c r="E16" s="30" t="s">
        <v>217</v>
      </c>
      <c r="F16" s="30">
        <v>12048</v>
      </c>
      <c r="G16" s="30" t="s">
        <v>80</v>
      </c>
      <c r="H16" s="30">
        <v>2004</v>
      </c>
      <c r="I16" s="30" t="s">
        <v>78</v>
      </c>
      <c r="J16" s="40">
        <v>87480</v>
      </c>
      <c r="K16" s="30" t="s">
        <v>190</v>
      </c>
      <c r="L16" s="30" t="s">
        <v>8</v>
      </c>
      <c r="M16" s="30" t="s">
        <v>9</v>
      </c>
      <c r="N16" s="30" t="s">
        <v>79</v>
      </c>
      <c r="O16" s="30" t="s">
        <v>267</v>
      </c>
      <c r="P16" s="30" t="s">
        <v>135</v>
      </c>
      <c r="Q16" s="34">
        <v>7.77</v>
      </c>
      <c r="R16" s="41">
        <v>0</v>
      </c>
      <c r="S16" s="41">
        <v>2.9411764705882355</v>
      </c>
      <c r="T16" s="41">
        <v>4.825294117647059</v>
      </c>
      <c r="U16" s="34">
        <f>SUM(S16:T16)</f>
        <v>7.766470588235294</v>
      </c>
      <c r="V16" s="46">
        <f>(50+0+0+0+0)/5</f>
        <v>10</v>
      </c>
      <c r="W16" s="30">
        <v>100</v>
      </c>
      <c r="X16" s="50" t="s">
        <v>117</v>
      </c>
      <c r="Y16" s="30">
        <v>0</v>
      </c>
      <c r="Z16" s="30"/>
      <c r="AA16" s="30"/>
      <c r="AB16" s="30"/>
      <c r="AC16" s="30"/>
      <c r="AD16" s="30"/>
      <c r="AE16" s="30"/>
      <c r="AF16" s="30"/>
      <c r="AG16" s="30"/>
      <c r="AH16" s="30"/>
      <c r="AI16" s="30"/>
      <c r="AJ16" s="30"/>
      <c r="AK16" s="30"/>
      <c r="AL16" s="30"/>
      <c r="AM16" s="43"/>
      <c r="AN16" s="44"/>
    </row>
    <row r="17" spans="1:40" s="38" customFormat="1" ht="191.25">
      <c r="A17" s="30" t="s">
        <v>196</v>
      </c>
      <c r="B17" s="47">
        <v>104</v>
      </c>
      <c r="C17" s="47">
        <v>11</v>
      </c>
      <c r="D17" s="47" t="s">
        <v>104</v>
      </c>
      <c r="E17" s="30" t="s">
        <v>271</v>
      </c>
      <c r="F17" s="48">
        <v>21507</v>
      </c>
      <c r="G17" s="30" t="s">
        <v>202</v>
      </c>
      <c r="H17" s="30">
        <v>2006</v>
      </c>
      <c r="I17" s="41" t="s">
        <v>99</v>
      </c>
      <c r="J17" s="40">
        <v>47105.07</v>
      </c>
      <c r="K17" s="46" t="s">
        <v>191</v>
      </c>
      <c r="L17" s="41" t="s">
        <v>100</v>
      </c>
      <c r="M17" s="30" t="s">
        <v>101</v>
      </c>
      <c r="N17" s="30" t="s">
        <v>102</v>
      </c>
      <c r="O17" s="30" t="s">
        <v>103</v>
      </c>
      <c r="P17" s="30" t="s">
        <v>136</v>
      </c>
      <c r="Q17" s="34">
        <v>20.13569411764706</v>
      </c>
      <c r="R17" s="41">
        <v>5.366282352941177</v>
      </c>
      <c r="S17" s="41"/>
      <c r="T17" s="41">
        <v>14.769411764705882</v>
      </c>
      <c r="U17" s="34">
        <v>20.13569411764706</v>
      </c>
      <c r="V17" s="46">
        <f>(20+20+55+21+33)/5</f>
        <v>29.8</v>
      </c>
      <c r="W17" s="30">
        <v>80</v>
      </c>
      <c r="X17" s="42" t="s">
        <v>238</v>
      </c>
      <c r="Y17" s="30">
        <v>33</v>
      </c>
      <c r="Z17" s="30" t="s">
        <v>104</v>
      </c>
      <c r="AA17" s="30" t="s">
        <v>270</v>
      </c>
      <c r="AB17" s="30"/>
      <c r="AC17" s="30" t="s">
        <v>106</v>
      </c>
      <c r="AD17" s="30" t="s">
        <v>214</v>
      </c>
      <c r="AE17" s="30">
        <v>21</v>
      </c>
      <c r="AF17" s="30" t="s">
        <v>34</v>
      </c>
      <c r="AG17" s="30" t="s">
        <v>35</v>
      </c>
      <c r="AH17" s="30">
        <v>12</v>
      </c>
      <c r="AI17" s="30"/>
      <c r="AJ17" s="30"/>
      <c r="AK17" s="30"/>
      <c r="AL17" s="30"/>
      <c r="AM17" s="30"/>
      <c r="AN17" s="51"/>
    </row>
    <row r="18" spans="1:40" s="38" customFormat="1" ht="178.5">
      <c r="A18" s="30" t="s">
        <v>196</v>
      </c>
      <c r="B18" s="47">
        <v>104</v>
      </c>
      <c r="C18" s="47">
        <v>9</v>
      </c>
      <c r="D18" s="47" t="s">
        <v>60</v>
      </c>
      <c r="E18" s="30" t="s">
        <v>199</v>
      </c>
      <c r="F18" s="30">
        <v>3373</v>
      </c>
      <c r="G18" s="30" t="s">
        <v>203</v>
      </c>
      <c r="H18" s="30">
        <v>2006</v>
      </c>
      <c r="I18" s="41" t="s">
        <v>107</v>
      </c>
      <c r="J18" s="40">
        <v>257525</v>
      </c>
      <c r="K18" s="46" t="s">
        <v>191</v>
      </c>
      <c r="L18" s="41" t="s">
        <v>10</v>
      </c>
      <c r="M18" s="30" t="s">
        <v>11</v>
      </c>
      <c r="N18" s="30" t="s">
        <v>108</v>
      </c>
      <c r="O18" s="30" t="s">
        <v>109</v>
      </c>
      <c r="P18" s="30" t="s">
        <v>137</v>
      </c>
      <c r="Q18" s="34">
        <v>66.98086470588235</v>
      </c>
      <c r="R18" s="41">
        <v>35.20518235294117</v>
      </c>
      <c r="S18" s="41">
        <v>11.764705882352942</v>
      </c>
      <c r="T18" s="41">
        <v>20.010976470588236</v>
      </c>
      <c r="U18" s="34">
        <v>66.98086470588235</v>
      </c>
      <c r="V18" s="30">
        <f>(100+100+100+100+100)/5</f>
        <v>100</v>
      </c>
      <c r="W18" s="30">
        <v>71.66</v>
      </c>
      <c r="X18" s="42" t="s">
        <v>238</v>
      </c>
      <c r="Y18" s="30">
        <v>100</v>
      </c>
      <c r="Z18" s="30" t="s">
        <v>60</v>
      </c>
      <c r="AA18" s="30" t="s">
        <v>199</v>
      </c>
      <c r="AB18" s="30">
        <v>50</v>
      </c>
      <c r="AC18" s="30" t="s">
        <v>61</v>
      </c>
      <c r="AD18" s="30" t="s">
        <v>154</v>
      </c>
      <c r="AE18" s="30">
        <v>50</v>
      </c>
      <c r="AF18" s="30"/>
      <c r="AG18" s="30"/>
      <c r="AH18" s="30"/>
      <c r="AI18" s="30"/>
      <c r="AJ18" s="30"/>
      <c r="AK18" s="30"/>
      <c r="AL18" s="30"/>
      <c r="AM18" s="30"/>
      <c r="AN18" s="51"/>
    </row>
    <row r="19" spans="1:40" s="38" customFormat="1" ht="140.25">
      <c r="A19" s="30" t="s">
        <v>196</v>
      </c>
      <c r="B19" s="47">
        <v>104</v>
      </c>
      <c r="C19" s="47">
        <v>10</v>
      </c>
      <c r="D19" s="47" t="s">
        <v>61</v>
      </c>
      <c r="E19" s="30" t="s">
        <v>218</v>
      </c>
      <c r="F19" s="30">
        <v>11517</v>
      </c>
      <c r="G19" s="30" t="s">
        <v>204</v>
      </c>
      <c r="H19" s="30">
        <v>2006</v>
      </c>
      <c r="I19" s="41" t="s">
        <v>46</v>
      </c>
      <c r="J19" s="40">
        <v>178800</v>
      </c>
      <c r="K19" s="46" t="s">
        <v>191</v>
      </c>
      <c r="L19" s="41" t="s">
        <v>47</v>
      </c>
      <c r="M19" s="30" t="s">
        <v>48</v>
      </c>
      <c r="N19" s="30" t="s">
        <v>49</v>
      </c>
      <c r="O19" s="30" t="s">
        <v>50</v>
      </c>
      <c r="P19" s="30" t="s">
        <v>138</v>
      </c>
      <c r="Q19" s="34">
        <v>34.798782352941174</v>
      </c>
      <c r="R19" s="41">
        <v>22.0929</v>
      </c>
      <c r="S19" s="41">
        <v>0</v>
      </c>
      <c r="T19" s="41">
        <v>12.705882352941176</v>
      </c>
      <c r="U19" s="34">
        <v>34.798782352941174</v>
      </c>
      <c r="V19" s="46">
        <f>(80+80+80+80+80)/5</f>
        <v>80</v>
      </c>
      <c r="W19" s="30">
        <v>40</v>
      </c>
      <c r="X19" s="42" t="s">
        <v>238</v>
      </c>
      <c r="Y19" s="30">
        <v>80</v>
      </c>
      <c r="Z19" s="47" t="s">
        <v>61</v>
      </c>
      <c r="AA19" s="30" t="s">
        <v>154</v>
      </c>
      <c r="AB19" s="30">
        <v>80</v>
      </c>
      <c r="AC19" s="30"/>
      <c r="AD19" s="30"/>
      <c r="AE19" s="30"/>
      <c r="AF19" s="30"/>
      <c r="AG19" s="30"/>
      <c r="AH19" s="30"/>
      <c r="AI19" s="30"/>
      <c r="AJ19" s="30"/>
      <c r="AK19" s="30"/>
      <c r="AL19" s="30"/>
      <c r="AM19" s="30"/>
      <c r="AN19" s="51"/>
    </row>
    <row r="20" spans="1:40" s="38" customFormat="1" ht="104.25" customHeight="1">
      <c r="A20" s="30" t="s">
        <v>196</v>
      </c>
      <c r="B20" s="47">
        <v>104</v>
      </c>
      <c r="C20" s="47">
        <v>3</v>
      </c>
      <c r="D20" s="47" t="s">
        <v>18</v>
      </c>
      <c r="E20" s="30" t="s">
        <v>122</v>
      </c>
      <c r="F20" s="30">
        <v>24445</v>
      </c>
      <c r="G20" s="30" t="s">
        <v>205</v>
      </c>
      <c r="H20" s="30">
        <v>2008</v>
      </c>
      <c r="I20" s="41"/>
      <c r="J20" s="40">
        <v>435399.6</v>
      </c>
      <c r="K20" s="46" t="s">
        <v>191</v>
      </c>
      <c r="L20" s="41" t="s">
        <v>145</v>
      </c>
      <c r="M20" s="30" t="s">
        <v>146</v>
      </c>
      <c r="N20" s="30" t="s">
        <v>147</v>
      </c>
      <c r="O20" s="30" t="s">
        <v>148</v>
      </c>
      <c r="P20" s="30" t="s">
        <v>139</v>
      </c>
      <c r="Q20" s="34">
        <v>76.9</v>
      </c>
      <c r="R20" s="41">
        <f>84322.39/1700</f>
        <v>49.60140588235294</v>
      </c>
      <c r="S20" s="41">
        <f>2000/1700</f>
        <v>1.1764705882352942</v>
      </c>
      <c r="T20" s="41">
        <v>26.12</v>
      </c>
      <c r="U20" s="34">
        <f>SUM(R20:T20)</f>
        <v>76.89787647058824</v>
      </c>
      <c r="V20" s="30">
        <f>(100+100+100+100+100)/5</f>
        <v>100</v>
      </c>
      <c r="W20" s="30">
        <v>61.67</v>
      </c>
      <c r="X20" s="42" t="s">
        <v>238</v>
      </c>
      <c r="Y20" s="30">
        <v>100</v>
      </c>
      <c r="Z20" s="30" t="s">
        <v>45</v>
      </c>
      <c r="AA20" s="30" t="s">
        <v>215</v>
      </c>
      <c r="AB20" s="30">
        <v>50</v>
      </c>
      <c r="AC20" s="30" t="s">
        <v>16</v>
      </c>
      <c r="AD20" s="30" t="s">
        <v>7</v>
      </c>
      <c r="AE20" s="30">
        <v>0</v>
      </c>
      <c r="AF20" s="30" t="s">
        <v>18</v>
      </c>
      <c r="AG20" s="30" t="s">
        <v>17</v>
      </c>
      <c r="AH20" s="30">
        <v>50</v>
      </c>
      <c r="AI20" s="30"/>
      <c r="AJ20" s="30"/>
      <c r="AK20" s="30"/>
      <c r="AL20" s="30"/>
      <c r="AM20" s="30"/>
      <c r="AN20" s="51"/>
    </row>
    <row r="21" spans="1:40" s="38" customFormat="1" ht="205.5" customHeight="1">
      <c r="A21" s="30" t="s">
        <v>196</v>
      </c>
      <c r="B21" s="47">
        <v>104</v>
      </c>
      <c r="C21" s="47">
        <v>13</v>
      </c>
      <c r="D21" s="47" t="s">
        <v>56</v>
      </c>
      <c r="E21" s="30" t="s">
        <v>213</v>
      </c>
      <c r="F21" s="30">
        <v>11874</v>
      </c>
      <c r="G21" s="30" t="s">
        <v>206</v>
      </c>
      <c r="H21" s="30">
        <v>2006</v>
      </c>
      <c r="I21" s="49" t="s">
        <v>58</v>
      </c>
      <c r="J21" s="40">
        <v>95040</v>
      </c>
      <c r="K21" s="46" t="s">
        <v>191</v>
      </c>
      <c r="L21" s="41" t="s">
        <v>12</v>
      </c>
      <c r="M21" s="30" t="s">
        <v>3</v>
      </c>
      <c r="N21" s="30" t="s">
        <v>0</v>
      </c>
      <c r="O21" s="30" t="s">
        <v>1</v>
      </c>
      <c r="P21" s="30" t="s">
        <v>140</v>
      </c>
      <c r="Q21" s="34">
        <v>15.591811764705884</v>
      </c>
      <c r="R21" s="41">
        <v>10.827105882352942</v>
      </c>
      <c r="S21" s="41">
        <v>0.35294117647058826</v>
      </c>
      <c r="T21" s="41">
        <v>4.411764705882353</v>
      </c>
      <c r="U21" s="34">
        <v>15.591811764705884</v>
      </c>
      <c r="V21" s="30">
        <f>(85+85+85+85+85)/5</f>
        <v>85</v>
      </c>
      <c r="W21" s="30">
        <v>91.65</v>
      </c>
      <c r="X21" s="42" t="s">
        <v>238</v>
      </c>
      <c r="Y21" s="30">
        <v>85</v>
      </c>
      <c r="Z21" s="30" t="s">
        <v>56</v>
      </c>
      <c r="AA21" s="30" t="s">
        <v>62</v>
      </c>
      <c r="AB21" s="30">
        <v>20</v>
      </c>
      <c r="AC21" s="30" t="s">
        <v>60</v>
      </c>
      <c r="AD21" s="30" t="s">
        <v>199</v>
      </c>
      <c r="AE21" s="30">
        <v>15</v>
      </c>
      <c r="AF21" s="30" t="s">
        <v>57</v>
      </c>
      <c r="AG21" s="30" t="s">
        <v>213</v>
      </c>
      <c r="AH21" s="30">
        <v>10</v>
      </c>
      <c r="AI21" s="49" t="s">
        <v>124</v>
      </c>
      <c r="AJ21" s="30" t="s">
        <v>213</v>
      </c>
      <c r="AK21" s="30">
        <v>40</v>
      </c>
      <c r="AL21" s="30"/>
      <c r="AM21" s="30"/>
      <c r="AN21" s="51"/>
    </row>
    <row r="22" spans="1:40" s="38" customFormat="1" ht="231.75" customHeight="1">
      <c r="A22" s="52" t="s">
        <v>196</v>
      </c>
      <c r="B22" s="53">
        <v>104</v>
      </c>
      <c r="C22" s="53">
        <v>7</v>
      </c>
      <c r="D22" s="53" t="s">
        <v>72</v>
      </c>
      <c r="E22" s="52" t="s">
        <v>219</v>
      </c>
      <c r="F22" s="52">
        <v>12318</v>
      </c>
      <c r="G22" s="52" t="s">
        <v>207</v>
      </c>
      <c r="H22" s="52">
        <v>2006</v>
      </c>
      <c r="I22" s="52" t="s">
        <v>110</v>
      </c>
      <c r="J22" s="54">
        <v>162186</v>
      </c>
      <c r="K22" s="55" t="s">
        <v>191</v>
      </c>
      <c r="L22" s="56" t="s">
        <v>111</v>
      </c>
      <c r="M22" s="52" t="s">
        <v>112</v>
      </c>
      <c r="N22" s="52" t="s">
        <v>118</v>
      </c>
      <c r="O22" s="52" t="s">
        <v>119</v>
      </c>
      <c r="P22" s="52" t="s">
        <v>141</v>
      </c>
      <c r="Q22" s="56">
        <v>49.72824705882353</v>
      </c>
      <c r="R22" s="56">
        <v>18.476482352941176</v>
      </c>
      <c r="S22" s="56">
        <v>2.9411764705882355</v>
      </c>
      <c r="T22" s="56">
        <v>28.31058823529412</v>
      </c>
      <c r="U22" s="57">
        <v>49.72824705882353</v>
      </c>
      <c r="V22" s="52">
        <f>(100+100+100+100+100)/5</f>
        <v>100</v>
      </c>
      <c r="W22" s="52">
        <v>96.64</v>
      </c>
      <c r="X22" s="58" t="s">
        <v>238</v>
      </c>
      <c r="Y22" s="52">
        <v>100</v>
      </c>
      <c r="Z22" s="52" t="s">
        <v>247</v>
      </c>
      <c r="AA22" s="52" t="s">
        <v>152</v>
      </c>
      <c r="AB22" s="52">
        <v>50</v>
      </c>
      <c r="AC22" s="52" t="s">
        <v>39</v>
      </c>
      <c r="AD22" s="52" t="s">
        <v>219</v>
      </c>
      <c r="AE22" s="52">
        <v>50</v>
      </c>
      <c r="AF22" s="52"/>
      <c r="AG22" s="52"/>
      <c r="AH22" s="52"/>
      <c r="AI22" s="59"/>
      <c r="AJ22" s="52"/>
      <c r="AK22" s="52"/>
      <c r="AL22" s="52"/>
      <c r="AM22" s="30"/>
      <c r="AN22" s="60"/>
    </row>
    <row r="23" spans="1:110" s="68" customFormat="1" ht="112.5" customHeight="1">
      <c r="A23" s="30" t="s">
        <v>192</v>
      </c>
      <c r="B23" s="61">
        <v>104</v>
      </c>
      <c r="C23" s="61">
        <v>13</v>
      </c>
      <c r="D23" s="62" t="s">
        <v>56</v>
      </c>
      <c r="E23" s="62" t="s">
        <v>213</v>
      </c>
      <c r="F23" s="63" t="s">
        <v>144</v>
      </c>
      <c r="G23" s="30" t="s">
        <v>172</v>
      </c>
      <c r="H23" s="62">
        <v>2010</v>
      </c>
      <c r="I23" s="30" t="s">
        <v>151</v>
      </c>
      <c r="J23" s="64">
        <v>101000</v>
      </c>
      <c r="K23" s="65" t="s">
        <v>173</v>
      </c>
      <c r="L23" s="41" t="s">
        <v>13</v>
      </c>
      <c r="M23" s="30" t="s">
        <v>14</v>
      </c>
      <c r="N23" s="30" t="s">
        <v>149</v>
      </c>
      <c r="O23" s="30" t="s">
        <v>150</v>
      </c>
      <c r="P23" s="30" t="s">
        <v>143</v>
      </c>
      <c r="Q23" s="41">
        <v>21.25449411764706</v>
      </c>
      <c r="R23" s="41">
        <v>10.575670588235294</v>
      </c>
      <c r="S23" s="41">
        <v>2.9411764705882355</v>
      </c>
      <c r="T23" s="41">
        <v>7.737647058823529</v>
      </c>
      <c r="U23" s="41">
        <v>21.25449411764706</v>
      </c>
      <c r="V23" s="30">
        <f>(100+100+100+100+100)/5</f>
        <v>100</v>
      </c>
      <c r="W23" s="30">
        <v>38.4</v>
      </c>
      <c r="X23" s="42" t="s">
        <v>238</v>
      </c>
      <c r="Y23" s="30">
        <v>100</v>
      </c>
      <c r="Z23" s="30" t="s">
        <v>124</v>
      </c>
      <c r="AA23" s="30" t="s">
        <v>213</v>
      </c>
      <c r="AB23" s="30">
        <v>100</v>
      </c>
      <c r="AC23" s="30"/>
      <c r="AD23" s="30"/>
      <c r="AE23" s="30"/>
      <c r="AF23" s="30"/>
      <c r="AG23" s="30"/>
      <c r="AH23" s="30"/>
      <c r="AI23" s="66"/>
      <c r="AJ23" s="30"/>
      <c r="AK23" s="30"/>
      <c r="AL23" s="30"/>
      <c r="AM23" s="30"/>
      <c r="AN23" s="3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row>
    <row r="24" spans="1:40" s="38" customFormat="1" ht="51">
      <c r="A24" s="31" t="s">
        <v>196</v>
      </c>
      <c r="B24" s="32">
        <v>104</v>
      </c>
      <c r="C24" s="32">
        <v>12</v>
      </c>
      <c r="D24" s="32" t="s">
        <v>106</v>
      </c>
      <c r="E24" s="31" t="s">
        <v>239</v>
      </c>
      <c r="F24" s="33">
        <v>23563</v>
      </c>
      <c r="G24" s="31" t="s">
        <v>240</v>
      </c>
      <c r="H24" s="31">
        <v>2010</v>
      </c>
      <c r="I24" s="34" t="s">
        <v>241</v>
      </c>
      <c r="J24" s="35">
        <v>35573.61</v>
      </c>
      <c r="K24" s="36" t="s">
        <v>173</v>
      </c>
      <c r="L24" s="34" t="s">
        <v>243</v>
      </c>
      <c r="M24" s="31" t="s">
        <v>244</v>
      </c>
      <c r="N24" s="31" t="s">
        <v>245</v>
      </c>
      <c r="O24" s="31" t="s">
        <v>246</v>
      </c>
      <c r="P24" s="31" t="s">
        <v>242</v>
      </c>
      <c r="Q24" s="34">
        <v>3.14</v>
      </c>
      <c r="R24" s="34">
        <v>3.14</v>
      </c>
      <c r="S24" s="34"/>
      <c r="T24" s="34"/>
      <c r="U24" s="34">
        <v>3.14</v>
      </c>
      <c r="V24" s="36">
        <f>(50+50+50+50+50)/5</f>
        <v>50</v>
      </c>
      <c r="W24" s="31">
        <v>35.05</v>
      </c>
      <c r="X24" s="39" t="s">
        <v>238</v>
      </c>
      <c r="Y24" s="31">
        <v>50</v>
      </c>
      <c r="Z24" s="30" t="s">
        <v>106</v>
      </c>
      <c r="AA24" s="30" t="s">
        <v>214</v>
      </c>
      <c r="AB24" s="30">
        <v>30</v>
      </c>
      <c r="AC24" s="31" t="s">
        <v>37</v>
      </c>
      <c r="AD24" s="31" t="s">
        <v>212</v>
      </c>
      <c r="AE24" s="31">
        <v>15</v>
      </c>
      <c r="AF24" s="30" t="s">
        <v>36</v>
      </c>
      <c r="AG24" s="30" t="s">
        <v>214</v>
      </c>
      <c r="AH24" s="30">
        <v>5</v>
      </c>
      <c r="AI24" s="31"/>
      <c r="AJ24" s="31"/>
      <c r="AK24" s="31"/>
      <c r="AL24" s="30"/>
      <c r="AM24" s="30"/>
      <c r="AN24" s="37"/>
    </row>
    <row r="25" spans="1:40" s="45" customFormat="1" ht="165.75">
      <c r="A25" s="30" t="s">
        <v>196</v>
      </c>
      <c r="B25" s="30">
        <v>104</v>
      </c>
      <c r="C25" s="30">
        <v>7</v>
      </c>
      <c r="D25" s="30" t="s">
        <v>72</v>
      </c>
      <c r="E25" s="30" t="s">
        <v>219</v>
      </c>
      <c r="F25" s="30">
        <v>12318</v>
      </c>
      <c r="G25" s="30" t="s">
        <v>248</v>
      </c>
      <c r="H25" s="30">
        <v>2010</v>
      </c>
      <c r="I25" s="30" t="s">
        <v>249</v>
      </c>
      <c r="J25" s="30">
        <v>126478.66</v>
      </c>
      <c r="K25" s="30" t="s">
        <v>173</v>
      </c>
      <c r="L25" s="30" t="s">
        <v>111</v>
      </c>
      <c r="M25" s="30" t="s">
        <v>112</v>
      </c>
      <c r="N25" s="30" t="s">
        <v>250</v>
      </c>
      <c r="O25" s="30" t="s">
        <v>251</v>
      </c>
      <c r="P25" s="30" t="s">
        <v>252</v>
      </c>
      <c r="Q25" s="41">
        <v>34.32</v>
      </c>
      <c r="R25" s="41">
        <v>3.01</v>
      </c>
      <c r="S25" s="41">
        <v>3</v>
      </c>
      <c r="T25" s="41">
        <v>28.31</v>
      </c>
      <c r="U25" s="41">
        <f>SUM(R25:T25)</f>
        <v>34.32</v>
      </c>
      <c r="V25" s="46">
        <f>(100+100+100+100+100)/5</f>
        <v>100</v>
      </c>
      <c r="W25" s="30">
        <v>4.06</v>
      </c>
      <c r="X25" s="42" t="s">
        <v>238</v>
      </c>
      <c r="Y25" s="30">
        <v>100</v>
      </c>
      <c r="Z25" s="30" t="s">
        <v>72</v>
      </c>
      <c r="AA25" s="30" t="s">
        <v>152</v>
      </c>
      <c r="AB25" s="30">
        <v>50</v>
      </c>
      <c r="AC25" s="52" t="s">
        <v>39</v>
      </c>
      <c r="AD25" s="52" t="s">
        <v>219</v>
      </c>
      <c r="AE25" s="52">
        <v>50</v>
      </c>
      <c r="AF25" s="30"/>
      <c r="AG25" s="30"/>
      <c r="AH25" s="30"/>
      <c r="AI25" s="30"/>
      <c r="AJ25" s="30"/>
      <c r="AK25" s="30"/>
      <c r="AL25" s="30"/>
      <c r="AM25" s="30"/>
      <c r="AN25" s="37"/>
    </row>
    <row r="26" spans="1:40" s="45" customFormat="1" ht="127.5">
      <c r="A26" s="30" t="s">
        <v>196</v>
      </c>
      <c r="B26" s="30">
        <v>104</v>
      </c>
      <c r="C26" s="30">
        <v>12</v>
      </c>
      <c r="D26" s="30" t="s">
        <v>106</v>
      </c>
      <c r="E26" s="30" t="s">
        <v>212</v>
      </c>
      <c r="F26" s="30">
        <v>14360</v>
      </c>
      <c r="G26" s="30" t="s">
        <v>268</v>
      </c>
      <c r="H26" s="30">
        <v>2010</v>
      </c>
      <c r="I26" s="69" t="s">
        <v>23</v>
      </c>
      <c r="J26" s="40">
        <v>40180.880000000005</v>
      </c>
      <c r="K26" s="30" t="s">
        <v>173</v>
      </c>
      <c r="L26" s="30" t="s">
        <v>253</v>
      </c>
      <c r="M26" s="47" t="s">
        <v>254</v>
      </c>
      <c r="N26" s="30" t="s">
        <v>255</v>
      </c>
      <c r="O26" s="30" t="s">
        <v>256</v>
      </c>
      <c r="P26" s="30" t="s">
        <v>269</v>
      </c>
      <c r="Q26" s="41">
        <v>3.87</v>
      </c>
      <c r="R26" s="41">
        <v>3.87</v>
      </c>
      <c r="S26" s="41"/>
      <c r="T26" s="41"/>
      <c r="U26" s="41">
        <v>3.87</v>
      </c>
      <c r="V26" s="30">
        <f>(100+100+100+100+100)/5</f>
        <v>100</v>
      </c>
      <c r="W26" s="30">
        <v>16.37</v>
      </c>
      <c r="X26" s="42" t="s">
        <v>238</v>
      </c>
      <c r="Y26" s="30">
        <v>100</v>
      </c>
      <c r="Z26" s="30" t="s">
        <v>36</v>
      </c>
      <c r="AA26" s="30" t="s">
        <v>214</v>
      </c>
      <c r="AB26" s="30">
        <v>25</v>
      </c>
      <c r="AC26" s="30" t="s">
        <v>37</v>
      </c>
      <c r="AD26" s="30" t="s">
        <v>212</v>
      </c>
      <c r="AE26" s="30">
        <v>25</v>
      </c>
      <c r="AF26" s="30" t="s">
        <v>106</v>
      </c>
      <c r="AG26" s="30" t="s">
        <v>214</v>
      </c>
      <c r="AH26" s="30">
        <v>25</v>
      </c>
      <c r="AI26" s="30" t="s">
        <v>38</v>
      </c>
      <c r="AJ26" s="30" t="s">
        <v>212</v>
      </c>
      <c r="AK26" s="30">
        <v>25</v>
      </c>
      <c r="AL26" s="30"/>
      <c r="AM26" s="30"/>
      <c r="AN26" s="37"/>
    </row>
    <row r="27" spans="1:40" s="38" customFormat="1" ht="153">
      <c r="A27" s="30" t="s">
        <v>196</v>
      </c>
      <c r="B27" s="47">
        <v>104</v>
      </c>
      <c r="C27" s="47">
        <v>12</v>
      </c>
      <c r="D27" s="47" t="s">
        <v>106</v>
      </c>
      <c r="E27" s="30" t="s">
        <v>257</v>
      </c>
      <c r="F27" s="48">
        <v>10412</v>
      </c>
      <c r="G27" s="30" t="s">
        <v>258</v>
      </c>
      <c r="H27" s="30">
        <v>2010</v>
      </c>
      <c r="I27" s="41" t="s">
        <v>272</v>
      </c>
      <c r="J27" s="40">
        <v>95543.92</v>
      </c>
      <c r="K27" s="46" t="s">
        <v>173</v>
      </c>
      <c r="L27" s="41" t="s">
        <v>273</v>
      </c>
      <c r="M27" s="41" t="s">
        <v>274</v>
      </c>
      <c r="N27" s="41" t="s">
        <v>275</v>
      </c>
      <c r="O27" s="41" t="s">
        <v>276</v>
      </c>
      <c r="P27" s="70" t="s">
        <v>259</v>
      </c>
      <c r="Q27" s="34">
        <v>30.63</v>
      </c>
      <c r="R27" s="41">
        <v>2.81</v>
      </c>
      <c r="S27" s="41">
        <f>1000/141.66</f>
        <v>7.059155724975293</v>
      </c>
      <c r="T27" s="41">
        <v>20.76</v>
      </c>
      <c r="U27" s="34">
        <v>30.63</v>
      </c>
      <c r="V27" s="41">
        <f>(100+100+100+100+100)/5</f>
        <v>100</v>
      </c>
      <c r="W27" s="30">
        <v>25.02</v>
      </c>
      <c r="X27" s="42" t="s">
        <v>238</v>
      </c>
      <c r="Y27" s="40">
        <v>100</v>
      </c>
      <c r="Z27" s="30" t="s">
        <v>106</v>
      </c>
      <c r="AA27" s="30" t="s">
        <v>214</v>
      </c>
      <c r="AB27" s="30">
        <v>70</v>
      </c>
      <c r="AC27" s="30" t="s">
        <v>36</v>
      </c>
      <c r="AD27" s="30" t="s">
        <v>214</v>
      </c>
      <c r="AE27" s="30">
        <v>30</v>
      </c>
      <c r="AF27" s="30"/>
      <c r="AG27" s="30"/>
      <c r="AH27" s="30"/>
      <c r="AI27" s="30"/>
      <c r="AJ27" s="30"/>
      <c r="AK27" s="30"/>
      <c r="AL27" s="30"/>
      <c r="AM27" s="30"/>
      <c r="AN27" s="37"/>
    </row>
    <row r="28" spans="1:40" s="38" customFormat="1" ht="63.75">
      <c r="A28" s="52" t="s">
        <v>196</v>
      </c>
      <c r="B28" s="53">
        <v>104</v>
      </c>
      <c r="C28" s="53">
        <v>12</v>
      </c>
      <c r="D28" s="53" t="s">
        <v>106</v>
      </c>
      <c r="E28" s="52" t="s">
        <v>42</v>
      </c>
      <c r="F28" s="71">
        <v>31854</v>
      </c>
      <c r="G28" s="52" t="s">
        <v>260</v>
      </c>
      <c r="H28" s="52">
        <v>2010</v>
      </c>
      <c r="I28" s="56" t="s">
        <v>262</v>
      </c>
      <c r="J28" s="54">
        <v>8180.58</v>
      </c>
      <c r="K28" s="55" t="s">
        <v>173</v>
      </c>
      <c r="L28" s="56" t="s">
        <v>263</v>
      </c>
      <c r="M28" s="52" t="s">
        <v>264</v>
      </c>
      <c r="N28" s="52" t="s">
        <v>265</v>
      </c>
      <c r="O28" s="52" t="s">
        <v>266</v>
      </c>
      <c r="P28" s="72" t="s">
        <v>261</v>
      </c>
      <c r="Q28" s="56">
        <v>4.25</v>
      </c>
      <c r="R28" s="56">
        <v>0.72</v>
      </c>
      <c r="S28" s="56">
        <f>250/141.66</f>
        <v>1.7647889312438232</v>
      </c>
      <c r="T28" s="56">
        <f>250/141.66</f>
        <v>1.7647889312438232</v>
      </c>
      <c r="U28" s="56">
        <v>4.25</v>
      </c>
      <c r="V28" s="52">
        <f>(30+30+30+30+30)/5</f>
        <v>30</v>
      </c>
      <c r="W28" s="52">
        <v>35.05</v>
      </c>
      <c r="X28" s="58" t="s">
        <v>238</v>
      </c>
      <c r="Y28" s="52">
        <v>30</v>
      </c>
      <c r="Z28" s="52" t="s">
        <v>36</v>
      </c>
      <c r="AA28" s="52" t="s">
        <v>214</v>
      </c>
      <c r="AB28" s="52">
        <v>10</v>
      </c>
      <c r="AC28" s="52" t="s">
        <v>37</v>
      </c>
      <c r="AD28" s="52" t="s">
        <v>212</v>
      </c>
      <c r="AE28" s="52">
        <v>10</v>
      </c>
      <c r="AF28" s="52" t="s">
        <v>43</v>
      </c>
      <c r="AG28" s="52" t="s">
        <v>257</v>
      </c>
      <c r="AH28" s="52">
        <v>10</v>
      </c>
      <c r="AI28" s="52"/>
      <c r="AJ28" s="52"/>
      <c r="AK28" s="52"/>
      <c r="AL28" s="52"/>
      <c r="AM28" s="52"/>
      <c r="AN28" s="73"/>
    </row>
    <row r="29" spans="1:40" s="81" customFormat="1" ht="103.5" customHeight="1" thickBot="1">
      <c r="A29" s="74" t="s">
        <v>196</v>
      </c>
      <c r="B29" s="75">
        <v>104</v>
      </c>
      <c r="C29" s="76">
        <v>3</v>
      </c>
      <c r="D29" s="76" t="s">
        <v>18</v>
      </c>
      <c r="E29" s="75" t="s">
        <v>17</v>
      </c>
      <c r="F29" s="75">
        <v>11395</v>
      </c>
      <c r="G29" s="74" t="s">
        <v>19</v>
      </c>
      <c r="H29" s="75">
        <v>2011</v>
      </c>
      <c r="I29" s="75"/>
      <c r="J29" s="77">
        <v>208236.02</v>
      </c>
      <c r="K29" s="75" t="s">
        <v>173</v>
      </c>
      <c r="L29" s="78" t="s">
        <v>145</v>
      </c>
      <c r="M29" s="74" t="s">
        <v>146</v>
      </c>
      <c r="N29" s="74" t="s">
        <v>21</v>
      </c>
      <c r="O29" s="74" t="s">
        <v>22</v>
      </c>
      <c r="P29" s="75" t="s">
        <v>20</v>
      </c>
      <c r="Q29" s="77">
        <v>40.814541176470584</v>
      </c>
      <c r="R29" s="77">
        <f>24988.32/1700</f>
        <v>14.699011764705881</v>
      </c>
      <c r="S29" s="77">
        <v>0</v>
      </c>
      <c r="T29" s="77">
        <f>3700*12/1700</f>
        <v>26.11764705882353</v>
      </c>
      <c r="U29" s="77">
        <f>SUM(R29:T29)</f>
        <v>40.81665882352941</v>
      </c>
      <c r="V29" s="77">
        <f>(30+100+100+100+100)/5</f>
        <v>86</v>
      </c>
      <c r="W29" s="75">
        <v>1.67</v>
      </c>
      <c r="X29" s="79" t="s">
        <v>238</v>
      </c>
      <c r="Y29" s="75">
        <v>100</v>
      </c>
      <c r="Z29" s="74" t="s">
        <v>18</v>
      </c>
      <c r="AA29" s="74" t="s">
        <v>17</v>
      </c>
      <c r="AB29" s="74">
        <v>100</v>
      </c>
      <c r="AC29" s="75"/>
      <c r="AD29" s="75"/>
      <c r="AE29" s="75"/>
      <c r="AF29" s="74"/>
      <c r="AG29" s="74"/>
      <c r="AH29" s="74"/>
      <c r="AI29" s="75"/>
      <c r="AJ29" s="75"/>
      <c r="AK29" s="75"/>
      <c r="AL29" s="74"/>
      <c r="AM29" s="74"/>
      <c r="AN29" s="80"/>
    </row>
  </sheetData>
  <sheetProtection/>
  <mergeCells count="3">
    <mergeCell ref="R3:U3"/>
    <mergeCell ref="Y3:AN3"/>
    <mergeCell ref="A1:G1"/>
  </mergeCells>
  <hyperlinks>
    <hyperlink ref="X8" r:id="rId1" display="www.ki.si"/>
    <hyperlink ref="X21" r:id="rId2" display="www.ki.si"/>
    <hyperlink ref="X23" r:id="rId3" display="www.ki.si"/>
    <hyperlink ref="X29" r:id="rId4" display="www.ki.si"/>
    <hyperlink ref="X15" r:id="rId5" display="www.ki.si"/>
    <hyperlink ref="X18" r:id="rId6" display="www.ki.si"/>
    <hyperlink ref="X19" r:id="rId7" display="www.ki.si"/>
    <hyperlink ref="X16" r:id="rId8" display="http://www.ki.si/raziskovalne-enote/l11-laboratorij-za-biosintezo-in-biotransformacijo/"/>
    <hyperlink ref="X27" r:id="rId9" display="www.ki.si"/>
    <hyperlink ref="X5" r:id="rId10" display="www.ki.si"/>
    <hyperlink ref="X20" r:id="rId11" display="www.ki.si"/>
    <hyperlink ref="X13" r:id="rId12" display="www.ki.si"/>
    <hyperlink ref="X22" r:id="rId13" display="www.ki.si"/>
    <hyperlink ref="X25" r:id="rId14" display="www.ki.si"/>
    <hyperlink ref="X10" r:id="rId15" display="www.ki.si"/>
    <hyperlink ref="X28" r:id="rId16" display="www.ki.si"/>
    <hyperlink ref="X17" r:id="rId17" display="www.ki.si"/>
    <hyperlink ref="X9" r:id="rId18" display="www.ki.si"/>
    <hyperlink ref="X11" r:id="rId19" display="www.ki.si"/>
    <hyperlink ref="X14" r:id="rId20" display="www.ki.si"/>
    <hyperlink ref="X26" r:id="rId21" display="www.ki.si"/>
    <hyperlink ref="X7" r:id="rId22" display="http://www.ki.si/raziskovalne-enote/l11-laboratorij-za-biosintezo-in-biotransformacijo/"/>
    <hyperlink ref="X24" r:id="rId23" display="www.ki.si"/>
  </hyperlinks>
  <printOptions/>
  <pageMargins left="0.15748031496062992" right="0.15748031496062992" top="0.5905511811023623" bottom="0.5905511811023623" header="0" footer="0"/>
  <pageSetup fitToHeight="2" fitToWidth="4" horizontalDpi="600" verticalDpi="600" orientation="landscape" paperSize="9" scale="25" r:id="rId2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46" sqref="A46"/>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Mirič</dc:creator>
  <cp:keywords/>
  <dc:description/>
  <cp:lastModifiedBy>Mitja Tomažič</cp:lastModifiedBy>
  <cp:lastPrinted>2012-06-19T05:53:05Z</cp:lastPrinted>
  <dcterms:created xsi:type="dcterms:W3CDTF">2009-06-15T12:06:31Z</dcterms:created>
  <dcterms:modified xsi:type="dcterms:W3CDTF">2012-06-21T06:16:10Z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