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95" windowHeight="10230" activeTab="0"/>
  </bookViews>
  <sheets>
    <sheet name="A" sheetId="1" r:id="rId1"/>
  </sheets>
  <definedNames>
    <definedName name="_Order1" hidden="1">255</definedName>
    <definedName name="_Order2" hidden="1">255</definedName>
    <definedName name="Print_Area_MI" localSheetId="0">'A'!$O$1:$V$98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<sst xmlns="http://schemas.openxmlformats.org/spreadsheetml/2006/main" count="396" uniqueCount="174">
  <si>
    <t>13-JAN-2011</t>
  </si>
  <si>
    <t>PARAMETRI</t>
  </si>
  <si>
    <t>Skupna sredstva UO+SD:</t>
  </si>
  <si>
    <t>Sredstva SD:</t>
  </si>
  <si>
    <t>Sredstva UO:</t>
  </si>
  <si>
    <t>Sredstva UO 2010:</t>
  </si>
  <si>
    <t>K1:</t>
  </si>
  <si>
    <t>K2 (razisk.):</t>
  </si>
  <si>
    <t>K2 (MR):</t>
  </si>
  <si>
    <t>A1</t>
  </si>
  <si>
    <t>A2</t>
  </si>
  <si>
    <t>B</t>
  </si>
  <si>
    <t>C</t>
  </si>
  <si>
    <t>D</t>
  </si>
  <si>
    <t>SD</t>
  </si>
  <si>
    <t>UO</t>
  </si>
  <si>
    <t>FTE</t>
  </si>
  <si>
    <t>Pokritost</t>
  </si>
  <si>
    <t>Zp</t>
  </si>
  <si>
    <t>Stat.oblika</t>
  </si>
  <si>
    <t>SSM</t>
  </si>
  <si>
    <t>Tip</t>
  </si>
  <si>
    <t>RO</t>
  </si>
  <si>
    <t>Naziv</t>
  </si>
  <si>
    <t>Inf.skp. 10</t>
  </si>
  <si>
    <t>Prg 10</t>
  </si>
  <si>
    <t>SkOb10</t>
  </si>
  <si>
    <t>MR 10</t>
  </si>
  <si>
    <t>FT 10</t>
  </si>
  <si>
    <t>CK RO</t>
  </si>
  <si>
    <t>Skupaj</t>
  </si>
  <si>
    <t>UO 2010</t>
  </si>
  <si>
    <t>Razlika</t>
  </si>
  <si>
    <t>Sorazm.pov.</t>
  </si>
  <si>
    <t>A3a/5</t>
  </si>
  <si>
    <t>z vklj. A3</t>
  </si>
  <si>
    <t>Normirani UO</t>
  </si>
  <si>
    <t>UO v okviru sredstev</t>
  </si>
  <si>
    <t>JRZ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</si>
  <si>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</si>
  <si>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</si>
  <si>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</si>
  <si>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</si>
  <si>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</si>
  <si>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</si>
  <si>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</si>
  <si>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</si>
  <si>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</si>
  <si>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</si>
  <si>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</si>
  <si>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</si>
  <si>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</si>
  <si>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</si>
  <si>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</si>
  <si>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</si>
  <si>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</si>
  <si>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</si>
  <si>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</si>
  <si>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</si>
  <si>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</si>
  <si>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</si>
  <si>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</si>
  <si>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</si>
  <si>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</si>
  <si>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</si>
  <si>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</si>
  <si>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SKUPAJ</t>
  </si>
  <si>
    <t>Fakulteta</t>
  </si>
  <si>
    <t>0510</t>
  </si>
  <si>
    <t>UNI-LJ</t>
  </si>
  <si>
    <t>0103</t>
  </si>
  <si>
    <t>UL FKKT</t>
  </si>
  <si>
    <t>0170</t>
  </si>
  <si>
    <t>UL TEOF</t>
  </si>
  <si>
    <t>0381</t>
  </si>
  <si>
    <t>UL MF</t>
  </si>
  <si>
    <t>0382</t>
  </si>
  <si>
    <t>UL ZF</t>
  </si>
  <si>
    <t>0406</t>
  </si>
  <si>
    <t>UL VF</t>
  </si>
  <si>
    <t>0481</t>
  </si>
  <si>
    <t>UL BF</t>
  </si>
  <si>
    <t>Univerza</t>
  </si>
  <si>
    <t>UL</t>
  </si>
  <si>
    <t>0581</t>
  </si>
  <si>
    <t>UL FF</t>
  </si>
  <si>
    <t>0582</t>
  </si>
  <si>
    <t>UL FDV</t>
  </si>
  <si>
    <t>0583</t>
  </si>
  <si>
    <t>UL PF</t>
  </si>
  <si>
    <t>0584</t>
  </si>
  <si>
    <t>UL EF</t>
  </si>
  <si>
    <t>0587</t>
  </si>
  <si>
    <t>0588</t>
  </si>
  <si>
    <t>UL PEF</t>
  </si>
  <si>
    <t>0590</t>
  </si>
  <si>
    <t>UL FU</t>
  </si>
  <si>
    <t>0591</t>
  </si>
  <si>
    <t>UL FSD</t>
  </si>
  <si>
    <t>0600</t>
  </si>
  <si>
    <t>UL FPP</t>
  </si>
  <si>
    <t>0681</t>
  </si>
  <si>
    <t>UL AGRFT</t>
  </si>
  <si>
    <t>Umet. akad.</t>
  </si>
  <si>
    <t>0682</t>
  </si>
  <si>
    <t>UL ALUO</t>
  </si>
  <si>
    <t>0782</t>
  </si>
  <si>
    <t>UL FS</t>
  </si>
  <si>
    <t>0787</t>
  </si>
  <si>
    <t>UL FFA</t>
  </si>
  <si>
    <t>0791</t>
  </si>
  <si>
    <t>UL FA</t>
  </si>
  <si>
    <t>0792</t>
  </si>
  <si>
    <t>UL FGG</t>
  </si>
  <si>
    <t>1538</t>
  </si>
  <si>
    <t>UL FE</t>
  </si>
  <si>
    <t>1539</t>
  </si>
  <si>
    <t>UL FRI</t>
  </si>
  <si>
    <t>1554</t>
  </si>
  <si>
    <t>UL FMF</t>
  </si>
  <si>
    <t>1555</t>
  </si>
  <si>
    <t>UL NTF</t>
  </si>
  <si>
    <t>0552</t>
  </si>
  <si>
    <t>UNI-MB</t>
  </si>
  <si>
    <t>0482</t>
  </si>
  <si>
    <t>UM FK</t>
  </si>
  <si>
    <t>UM</t>
  </si>
  <si>
    <t>0585</t>
  </si>
  <si>
    <t>UM EPF</t>
  </si>
  <si>
    <t>0586</t>
  </si>
  <si>
    <t>UM FOV</t>
  </si>
  <si>
    <t>0592</t>
  </si>
  <si>
    <t>UM PF</t>
  </si>
  <si>
    <t>0794</t>
  </si>
  <si>
    <t>UM FKKT</t>
  </si>
  <si>
    <t>0795</t>
  </si>
  <si>
    <t>UM FS</t>
  </si>
  <si>
    <t>0796</t>
  </si>
  <si>
    <t>UM FERI</t>
  </si>
  <si>
    <t>0797</t>
  </si>
  <si>
    <t>UM FG</t>
  </si>
  <si>
    <t>1604</t>
  </si>
  <si>
    <t>UM FZV</t>
  </si>
  <si>
    <t>2131</t>
  </si>
  <si>
    <t>UM FVV</t>
  </si>
  <si>
    <t>2334</t>
  </si>
  <si>
    <t>UM MF</t>
  </si>
  <si>
    <t>2547</t>
  </si>
  <si>
    <t>UM FNM</t>
  </si>
  <si>
    <t>2565</t>
  </si>
  <si>
    <t>UM FF</t>
  </si>
  <si>
    <t xml:space="preserve">UO </t>
  </si>
  <si>
    <t>Skupaj*</t>
  </si>
  <si>
    <t>1988</t>
  </si>
  <si>
    <t>UNI-PR*</t>
  </si>
  <si>
    <t>1510</t>
  </si>
  <si>
    <t>UP ZRS</t>
  </si>
  <si>
    <t>1669</t>
  </si>
  <si>
    <t>UP PINT</t>
  </si>
  <si>
    <t>UNI-PR</t>
  </si>
  <si>
    <t>2413</t>
  </si>
  <si>
    <t>2790</t>
  </si>
  <si>
    <t>UP FAMNIT</t>
  </si>
  <si>
    <t>7097</t>
  </si>
  <si>
    <t>UP FM</t>
  </si>
  <si>
    <t>IZRAČUN RAZDELITVE SREDSTEV ZA UO + SD ZA LETO 2011</t>
  </si>
  <si>
    <t>URBANISTIČNI INŠT.</t>
  </si>
  <si>
    <t>PEDAGOŠKI INŠTITUT</t>
  </si>
  <si>
    <t>HIDROINŠTITUT</t>
  </si>
  <si>
    <t>UL FŠ</t>
  </si>
  <si>
    <t>UP VŠZI</t>
  </si>
  <si>
    <t>Povišanje</t>
  </si>
  <si>
    <t>Vis. strok. šola</t>
  </si>
  <si>
    <t>Uni. inšt.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</si>
</sst>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_)"/>
    <numFmt numFmtId="174" formatCode="0.0000_)"/>
    <numFmt numFmtId="175" formatCode="#,##0.00_);\(#,##0.0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">
    <xf numFmtId="175" fontId="0" fillId="0" borderId="0" xfId="0" applyAlignment="1">
      <alignment/>
    </xf>
    <xf numFmtId="175" fontId="2" fillId="0" borderId="0" xfId="0" applyFont="1" applyAlignment="1">
      <alignment/>
    </xf>
    <xf numFmtId="175" fontId="1" fillId="0" borderId="0" xfId="0" applyFont="1" applyAlignment="1">
      <alignment/>
    </xf>
    <xf numFmtId="175" fontId="3" fillId="0" borderId="0" xfId="0" applyFont="1" applyAlignment="1">
      <alignment/>
    </xf>
    <xf numFmtId="175" fontId="3" fillId="0" borderId="1" xfId="0" applyFont="1" applyBorder="1" applyAlignment="1">
      <alignment/>
    </xf>
    <xf numFmtId="175" fontId="3" fillId="0" borderId="0" xfId="0" applyFont="1" applyAlignment="1">
      <alignment horizontal="right"/>
    </xf>
    <xf numFmtId="175" fontId="3" fillId="0" borderId="1" xfId="0" applyFont="1" applyBorder="1" applyAlignment="1">
      <alignment horizontal="center"/>
    </xf>
    <xf numFmtId="175" fontId="3" fillId="0" borderId="1" xfId="0" applyFont="1" applyBorder="1" applyAlignment="1">
      <alignment horizontal="right"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75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174" fontId="1" fillId="0" borderId="1" xfId="0" applyNumberFormat="1" applyFont="1" applyBorder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95"/>
  <sheetViews>
    <sheetView tabSelected="1" workbookViewId="0" topLeftCell="A1">
      <selection activeCell="L94" sqref="L94"/>
    </sheetView>
  </sheetViews>
  <sheetFormatPr defaultColWidth="9.625" defaultRowHeight="12.75"/>
  <cols>
    <col min="1" max="1" width="3.625" style="0" customWidth="1"/>
    <col min="2" max="2" width="17.625" style="0" customWidth="1"/>
    <col min="3" max="3" width="6.625" style="0" customWidth="1"/>
    <col min="4" max="4" width="14.625" style="0" customWidth="1"/>
    <col min="5" max="5" width="5.625" style="0" customWidth="1"/>
    <col min="6" max="6" width="21.625" style="0" customWidth="1"/>
    <col min="7" max="7" width="12.625" style="0" customWidth="1"/>
    <col min="8" max="8" width="10.75390625" style="0" customWidth="1"/>
    <col min="9" max="9" width="10.50390625" style="0" customWidth="1"/>
    <col min="10" max="10" width="10.125" style="0" customWidth="1"/>
    <col min="11" max="11" width="6.625" style="0" customWidth="1"/>
    <col min="12" max="12" width="7.625" style="0" customWidth="1"/>
    <col min="13" max="13" width="16.375" style="0" customWidth="1"/>
    <col min="14" max="14" width="17.75390625" style="0" customWidth="1"/>
    <col min="15" max="15" width="17.375" style="0" customWidth="1"/>
    <col min="16" max="16" width="12.625" style="0" customWidth="1"/>
    <col min="17" max="17" width="16.625" style="0" customWidth="1"/>
    <col min="18" max="18" width="14.375" style="0" customWidth="1"/>
    <col min="19" max="19" width="10.875" style="0" customWidth="1"/>
    <col min="20" max="20" width="16.25390625" style="0" customWidth="1"/>
    <col min="21" max="22" width="16.75390625" style="0" customWidth="1"/>
  </cols>
  <sheetData>
    <row r="1" spans="1:23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12.75">
      <c r="A3" s="3"/>
      <c r="B3" s="3" t="s">
        <v>165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2"/>
      <c r="B6" s="4" t="s">
        <v>1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2"/>
      <c r="B7" s="2" t="s">
        <v>2</v>
      </c>
      <c r="C7" s="2"/>
      <c r="D7" s="2">
        <f>19640645-50000-21184.71</f>
        <v>19569460.29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2" t="s">
        <v>3</v>
      </c>
      <c r="C8" s="2"/>
      <c r="D8" s="2">
        <f>SUM(M17:M31)+SUM(M37:M62)+SUM(M68:M81)+SUM(M87:M91)</f>
        <v>3940841.3871999998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2" t="s">
        <v>4</v>
      </c>
      <c r="C9" s="2"/>
      <c r="D9" s="2">
        <f>D7-D8</f>
        <v>15628618.9028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2" t="s">
        <v>5</v>
      </c>
      <c r="C10" s="2"/>
      <c r="D10" s="2">
        <v>15294927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2"/>
      <c r="B11" s="2" t="s">
        <v>6</v>
      </c>
      <c r="C11" s="2"/>
      <c r="D11" s="2">
        <v>16934.15301151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/>
      <c r="B12" s="2" t="s">
        <v>7</v>
      </c>
      <c r="C12" s="2"/>
      <c r="D12" s="2">
        <v>2213.44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2"/>
      <c r="B13" s="2" t="s">
        <v>8</v>
      </c>
      <c r="C13" s="2"/>
      <c r="D13" s="2">
        <v>2081.44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" customFormat="1" ht="12.75">
      <c r="A15" s="3"/>
      <c r="B15" s="3"/>
      <c r="C15" s="3"/>
      <c r="D15" s="3"/>
      <c r="E15" s="3"/>
      <c r="F15" s="3"/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3"/>
      <c r="M15" s="5" t="s">
        <v>14</v>
      </c>
      <c r="N15" s="5" t="s">
        <v>15</v>
      </c>
      <c r="O15" s="3"/>
      <c r="P15" s="3"/>
      <c r="Q15" s="3"/>
      <c r="R15" s="3"/>
      <c r="S15" s="5" t="s">
        <v>16</v>
      </c>
      <c r="T15" s="5" t="s">
        <v>17</v>
      </c>
      <c r="U15" s="3"/>
      <c r="V15" s="3"/>
      <c r="W15" s="3"/>
    </row>
    <row r="16" spans="1:23" s="1" customFormat="1" ht="12.75">
      <c r="A16" s="4" t="s">
        <v>18</v>
      </c>
      <c r="B16" s="4" t="s">
        <v>19</v>
      </c>
      <c r="C16" s="6" t="s">
        <v>20</v>
      </c>
      <c r="D16" s="4" t="s">
        <v>21</v>
      </c>
      <c r="E16" s="6" t="s">
        <v>22</v>
      </c>
      <c r="F16" s="4" t="s">
        <v>23</v>
      </c>
      <c r="G16" s="4" t="s">
        <v>24</v>
      </c>
      <c r="H16" s="7" t="s">
        <v>25</v>
      </c>
      <c r="I16" s="7" t="s">
        <v>26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30</v>
      </c>
      <c r="O16" s="7" t="s">
        <v>31</v>
      </c>
      <c r="P16" s="7" t="s">
        <v>32</v>
      </c>
      <c r="Q16" s="7" t="s">
        <v>171</v>
      </c>
      <c r="R16" s="7" t="s">
        <v>33</v>
      </c>
      <c r="S16" s="7" t="s">
        <v>34</v>
      </c>
      <c r="T16" s="7" t="s">
        <v>35</v>
      </c>
      <c r="U16" s="7" t="s">
        <v>36</v>
      </c>
      <c r="V16" s="7" t="s">
        <v>37</v>
      </c>
      <c r="W16" s="3"/>
    </row>
    <row r="17" spans="1:23" ht="12.75">
      <c r="A17" s="8">
        <v>1</v>
      </c>
      <c r="B17" s="2" t="s">
        <v>38</v>
      </c>
      <c r="C17" s="2"/>
      <c r="D17" s="2" t="s">
        <v>38</v>
      </c>
      <c r="E17" s="2" t="s">
        <v>39</v>
      </c>
      <c r="F17" s="2" t="s">
        <v>40</v>
      </c>
      <c r="G17" s="8">
        <v>6</v>
      </c>
      <c r="H17" s="9">
        <v>106.33</v>
      </c>
      <c r="I17" s="2">
        <v>13.97</v>
      </c>
      <c r="J17" s="2">
        <v>63.46</v>
      </c>
      <c r="K17" s="8"/>
      <c r="L17" s="10">
        <v>1.1003958828186857</v>
      </c>
      <c r="M17" s="2">
        <f aca="true" t="shared" si="0" ref="M17:M31">((+G17+H17+I17)*$D$12)+(J17*$D$13)</f>
        <v>411645.6544</v>
      </c>
      <c r="N17" s="2">
        <f aca="true" t="shared" si="1" ref="N17:N31">(+G17+H17+I17)*L17*$D$11</f>
        <v>2353508.5855396595</v>
      </c>
      <c r="O17" s="2">
        <v>1883355</v>
      </c>
      <c r="P17" s="2">
        <f aca="true" t="shared" si="2" ref="P17:P31">N17-O17</f>
        <v>470153.5855396595</v>
      </c>
      <c r="Q17" s="2">
        <f aca="true" t="shared" si="3" ref="Q17:Q31">IF(P17&gt;0,P17,"")</f>
        <v>470153.5855396595</v>
      </c>
      <c r="R17" s="2">
        <f>ROUND(Q17*($D$9-$D$10)/Q$32,2)</f>
        <v>85466.5</v>
      </c>
      <c r="S17" s="2">
        <v>36.333999999999996</v>
      </c>
      <c r="T17" s="2">
        <f aca="true" t="shared" si="4" ref="T17:T31">IF(P17&lt;0,((+G17+H17+I17+S17)*L17*$D$11)-O17,"")</f>
      </c>
      <c r="U17" s="2">
        <f aca="true" t="shared" si="5" ref="U17:U31">IF(N17&gt;O17,N17,O17)</f>
        <v>2353508.5855396595</v>
      </c>
      <c r="V17" s="2">
        <f aca="true" t="shared" si="6" ref="V17:V31">O17+R17</f>
        <v>1968821.5</v>
      </c>
      <c r="W17" s="2"/>
    </row>
    <row r="18" spans="1:23" ht="12.75">
      <c r="A18" s="8">
        <v>2</v>
      </c>
      <c r="B18" s="2" t="s">
        <v>38</v>
      </c>
      <c r="C18" s="2"/>
      <c r="D18" s="2" t="s">
        <v>38</v>
      </c>
      <c r="E18" s="2" t="s">
        <v>41</v>
      </c>
      <c r="F18" s="2" t="s">
        <v>42</v>
      </c>
      <c r="G18" s="8">
        <v>4</v>
      </c>
      <c r="H18" s="9">
        <v>43.33</v>
      </c>
      <c r="I18" s="2">
        <v>3.27</v>
      </c>
      <c r="J18" s="2">
        <v>29.72</v>
      </c>
      <c r="K18" s="8"/>
      <c r="L18" s="10">
        <v>1.067391304347826</v>
      </c>
      <c r="M18" s="2">
        <f t="shared" si="0"/>
        <v>173860.4608</v>
      </c>
      <c r="N18" s="2">
        <f t="shared" si="1"/>
        <v>914613.604151655</v>
      </c>
      <c r="O18" s="2">
        <v>694334</v>
      </c>
      <c r="P18" s="2">
        <f t="shared" si="2"/>
        <v>220279.604151655</v>
      </c>
      <c r="Q18" s="2">
        <f t="shared" si="3"/>
        <v>220279.604151655</v>
      </c>
      <c r="R18" s="2">
        <f>ROUND(Q18*($D$9-$D$10)/Q$32,2)</f>
        <v>40043.36</v>
      </c>
      <c r="S18" s="2">
        <v>17.934</v>
      </c>
      <c r="T18" s="2">
        <f t="shared" si="4"/>
      </c>
      <c r="U18" s="2">
        <f t="shared" si="5"/>
        <v>914613.604151655</v>
      </c>
      <c r="V18" s="2">
        <f t="shared" si="6"/>
        <v>734377.36</v>
      </c>
      <c r="W18" s="2"/>
    </row>
    <row r="19" spans="1:23" ht="12.75">
      <c r="A19" s="8">
        <v>3</v>
      </c>
      <c r="B19" s="2" t="s">
        <v>38</v>
      </c>
      <c r="C19" s="2"/>
      <c r="D19" s="2" t="s">
        <v>38</v>
      </c>
      <c r="E19" s="2" t="s">
        <v>43</v>
      </c>
      <c r="F19" s="2" t="s">
        <v>44</v>
      </c>
      <c r="G19" s="8">
        <v>20</v>
      </c>
      <c r="H19" s="9">
        <v>301.99</v>
      </c>
      <c r="I19" s="2">
        <v>29.36</v>
      </c>
      <c r="J19" s="2">
        <v>147.09</v>
      </c>
      <c r="K19" s="8"/>
      <c r="L19" s="10">
        <v>1.0701010388501495</v>
      </c>
      <c r="M19" s="2">
        <f t="shared" si="0"/>
        <v>1083851.1536</v>
      </c>
      <c r="N19" s="2">
        <f t="shared" si="1"/>
        <v>6366902.849267531</v>
      </c>
      <c r="O19" s="2">
        <v>5501826</v>
      </c>
      <c r="P19" s="2">
        <f t="shared" si="2"/>
        <v>865076.8492675312</v>
      </c>
      <c r="Q19" s="2">
        <f t="shared" si="3"/>
        <v>865076.8492675312</v>
      </c>
      <c r="R19" s="2">
        <f>ROUND(Q19*($D$9-$D$10)/Q$32,2)</f>
        <v>157257.32</v>
      </c>
      <c r="S19" s="2">
        <v>142.126</v>
      </c>
      <c r="T19" s="2">
        <f t="shared" si="4"/>
      </c>
      <c r="U19" s="2">
        <f t="shared" si="5"/>
        <v>6366902.849267531</v>
      </c>
      <c r="V19" s="2">
        <f t="shared" si="6"/>
        <v>5659083.32</v>
      </c>
      <c r="W19" s="2"/>
    </row>
    <row r="20" spans="1:23" ht="12.75">
      <c r="A20" s="8">
        <v>4</v>
      </c>
      <c r="B20" s="2" t="s">
        <v>38</v>
      </c>
      <c r="C20" s="2"/>
      <c r="D20" s="2" t="s">
        <v>38</v>
      </c>
      <c r="E20" s="2" t="s">
        <v>45</v>
      </c>
      <c r="F20" s="2" t="s">
        <v>46</v>
      </c>
      <c r="G20" s="8">
        <v>3</v>
      </c>
      <c r="H20" s="9">
        <v>17</v>
      </c>
      <c r="I20" s="2">
        <v>0.69</v>
      </c>
      <c r="J20" s="2">
        <v>2.66</v>
      </c>
      <c r="K20" s="8"/>
      <c r="L20" s="10">
        <v>1.0913484775253746</v>
      </c>
      <c r="M20" s="2">
        <f t="shared" si="0"/>
        <v>51332.704000000005</v>
      </c>
      <c r="N20" s="2">
        <f t="shared" si="1"/>
        <v>382373.1749998958</v>
      </c>
      <c r="O20" s="2">
        <v>551910</v>
      </c>
      <c r="P20" s="2">
        <f t="shared" si="2"/>
        <v>-169536.8250001042</v>
      </c>
      <c r="Q20" s="2">
        <f t="shared" si="3"/>
      </c>
      <c r="R20" s="2"/>
      <c r="S20" s="2">
        <v>7.332</v>
      </c>
      <c r="T20" s="2">
        <f t="shared" si="4"/>
        <v>-34033.67762943066</v>
      </c>
      <c r="U20" s="2">
        <f t="shared" si="5"/>
        <v>551910</v>
      </c>
      <c r="V20" s="2">
        <f t="shared" si="6"/>
        <v>551910</v>
      </c>
      <c r="W20" s="2"/>
    </row>
    <row r="21" spans="1:23" ht="12.75">
      <c r="A21" s="8">
        <v>5</v>
      </c>
      <c r="B21" s="2" t="s">
        <v>38</v>
      </c>
      <c r="C21" s="2"/>
      <c r="D21" s="2" t="s">
        <v>38</v>
      </c>
      <c r="E21" s="2" t="s">
        <v>47</v>
      </c>
      <c r="F21" s="2" t="s">
        <v>48</v>
      </c>
      <c r="G21" s="8">
        <v>4</v>
      </c>
      <c r="H21" s="9">
        <v>20.33</v>
      </c>
      <c r="I21" s="2">
        <v>0.94</v>
      </c>
      <c r="J21" s="2">
        <v>11.08</v>
      </c>
      <c r="K21" s="8"/>
      <c r="L21" s="10">
        <v>1.0890383854372774</v>
      </c>
      <c r="M21" s="2">
        <f t="shared" si="0"/>
        <v>78995.984</v>
      </c>
      <c r="N21" s="2">
        <f t="shared" si="1"/>
        <v>466027.8908767552</v>
      </c>
      <c r="O21" s="2">
        <v>643057</v>
      </c>
      <c r="P21" s="2">
        <f t="shared" si="2"/>
        <v>-177029.10912324482</v>
      </c>
      <c r="Q21" s="2">
        <f t="shared" si="3"/>
      </c>
      <c r="R21" s="2"/>
      <c r="S21" s="2">
        <v>19.984</v>
      </c>
      <c r="T21" s="2">
        <f t="shared" si="4"/>
        <v>191514.67288233794</v>
      </c>
      <c r="U21" s="2">
        <f t="shared" si="5"/>
        <v>643057</v>
      </c>
      <c r="V21" s="2">
        <f t="shared" si="6"/>
        <v>643057</v>
      </c>
      <c r="W21" s="2"/>
    </row>
    <row r="22" spans="1:23" ht="12.75">
      <c r="A22" s="8">
        <v>6</v>
      </c>
      <c r="B22" s="2" t="s">
        <v>38</v>
      </c>
      <c r="C22" s="2"/>
      <c r="D22" s="2" t="s">
        <v>38</v>
      </c>
      <c r="E22" s="2" t="s">
        <v>49</v>
      </c>
      <c r="F22" s="2" t="s">
        <v>50</v>
      </c>
      <c r="G22" s="8">
        <v>4</v>
      </c>
      <c r="H22" s="9">
        <v>33.67</v>
      </c>
      <c r="I22" s="2">
        <v>0</v>
      </c>
      <c r="J22" s="2">
        <v>9.65</v>
      </c>
      <c r="K22" s="8"/>
      <c r="L22" s="10">
        <v>1.0549508893018318</v>
      </c>
      <c r="M22" s="2">
        <f t="shared" si="0"/>
        <v>103466.1808</v>
      </c>
      <c r="N22" s="2">
        <f t="shared" si="1"/>
        <v>672963.2406774074</v>
      </c>
      <c r="O22" s="2">
        <v>1067126</v>
      </c>
      <c r="P22" s="2">
        <f t="shared" si="2"/>
        <v>-394162.75932259264</v>
      </c>
      <c r="Q22" s="2">
        <f t="shared" si="3"/>
      </c>
      <c r="R22" s="2"/>
      <c r="S22" s="2">
        <v>22.54</v>
      </c>
      <c r="T22" s="2">
        <f t="shared" si="4"/>
        <v>8507.573697549757</v>
      </c>
      <c r="U22" s="2">
        <f t="shared" si="5"/>
        <v>1067126</v>
      </c>
      <c r="V22" s="2">
        <f t="shared" si="6"/>
        <v>1067126</v>
      </c>
      <c r="W22" s="2"/>
    </row>
    <row r="23" spans="1:23" ht="12.75">
      <c r="A23" s="8">
        <v>7</v>
      </c>
      <c r="B23" s="2" t="s">
        <v>38</v>
      </c>
      <c r="C23" s="2"/>
      <c r="D23" s="2" t="s">
        <v>38</v>
      </c>
      <c r="E23" s="2" t="s">
        <v>51</v>
      </c>
      <c r="F23" s="2" t="s">
        <v>52</v>
      </c>
      <c r="G23" s="8">
        <v>1</v>
      </c>
      <c r="H23" s="9">
        <v>18.67</v>
      </c>
      <c r="I23" s="2">
        <v>0.4</v>
      </c>
      <c r="J23" s="2">
        <v>4.66</v>
      </c>
      <c r="K23" s="8"/>
      <c r="L23" s="10">
        <v>1.1006477329347284</v>
      </c>
      <c r="M23" s="2">
        <f t="shared" si="0"/>
        <v>54123.2512</v>
      </c>
      <c r="N23" s="2">
        <f t="shared" si="1"/>
        <v>374075.4400242559</v>
      </c>
      <c r="O23" s="2">
        <v>400824</v>
      </c>
      <c r="P23" s="2">
        <f t="shared" si="2"/>
        <v>-26748.55997574411</v>
      </c>
      <c r="Q23" s="2">
        <f t="shared" si="3"/>
      </c>
      <c r="R23" s="2"/>
      <c r="S23" s="2">
        <v>13.594</v>
      </c>
      <c r="T23" s="2">
        <f t="shared" si="4"/>
        <v>226623.71365104883</v>
      </c>
      <c r="U23" s="2">
        <f t="shared" si="5"/>
        <v>400824</v>
      </c>
      <c r="V23" s="2">
        <f t="shared" si="6"/>
        <v>400824</v>
      </c>
      <c r="W23" s="2"/>
    </row>
    <row r="24" spans="1:23" ht="12.75">
      <c r="A24" s="8">
        <v>8</v>
      </c>
      <c r="B24" s="2" t="s">
        <v>38</v>
      </c>
      <c r="C24" s="2"/>
      <c r="D24" s="2" t="s">
        <v>38</v>
      </c>
      <c r="E24" s="2" t="s">
        <v>53</v>
      </c>
      <c r="F24" s="2" t="s">
        <v>54</v>
      </c>
      <c r="G24" s="8">
        <v>1</v>
      </c>
      <c r="H24" s="9">
        <v>19.33</v>
      </c>
      <c r="I24" s="2">
        <v>0.21</v>
      </c>
      <c r="J24" s="2">
        <v>7.74</v>
      </c>
      <c r="K24" s="8"/>
      <c r="L24" s="10">
        <v>0.8899707887049659</v>
      </c>
      <c r="M24" s="2">
        <f t="shared" si="0"/>
        <v>61574.4032</v>
      </c>
      <c r="N24" s="2">
        <f t="shared" si="1"/>
        <v>309556.3170504028</v>
      </c>
      <c r="O24" s="2">
        <v>353707</v>
      </c>
      <c r="P24" s="2">
        <f t="shared" si="2"/>
        <v>-44150.68294959719</v>
      </c>
      <c r="Q24" s="2">
        <f t="shared" si="3"/>
      </c>
      <c r="R24" s="2"/>
      <c r="S24" s="2">
        <v>0.326</v>
      </c>
      <c r="T24" s="2">
        <f t="shared" si="4"/>
        <v>-39237.56905678171</v>
      </c>
      <c r="U24" s="2">
        <f t="shared" si="5"/>
        <v>353707</v>
      </c>
      <c r="V24" s="2">
        <f t="shared" si="6"/>
        <v>353707</v>
      </c>
      <c r="W24" s="2"/>
    </row>
    <row r="25" spans="1:23" ht="12.75">
      <c r="A25" s="8">
        <v>9</v>
      </c>
      <c r="B25" s="2" t="s">
        <v>38</v>
      </c>
      <c r="C25" s="2"/>
      <c r="D25" s="2" t="s">
        <v>38</v>
      </c>
      <c r="E25" s="2" t="s">
        <v>55</v>
      </c>
      <c r="F25" s="2" t="s">
        <v>56</v>
      </c>
      <c r="G25" s="8">
        <v>1</v>
      </c>
      <c r="H25" s="9">
        <v>7</v>
      </c>
      <c r="I25" s="2">
        <v>0.24</v>
      </c>
      <c r="J25" s="2">
        <v>1.17</v>
      </c>
      <c r="K25" s="8"/>
      <c r="L25" s="10">
        <v>0.8980582524271845</v>
      </c>
      <c r="M25" s="2">
        <f t="shared" si="0"/>
        <v>20674.030400000003</v>
      </c>
      <c r="N25" s="2">
        <f t="shared" si="1"/>
        <v>125312.732285174</v>
      </c>
      <c r="O25" s="2">
        <v>210892</v>
      </c>
      <c r="P25" s="2">
        <f t="shared" si="2"/>
        <v>-85579.267714826</v>
      </c>
      <c r="Q25" s="2">
        <f t="shared" si="3"/>
      </c>
      <c r="R25" s="2"/>
      <c r="S25" s="2">
        <v>5.5440000000000005</v>
      </c>
      <c r="T25" s="2">
        <f t="shared" si="4"/>
        <v>-1266.9148278108623</v>
      </c>
      <c r="U25" s="2">
        <f t="shared" si="5"/>
        <v>210892</v>
      </c>
      <c r="V25" s="2">
        <f t="shared" si="6"/>
        <v>210892</v>
      </c>
      <c r="W25" s="2"/>
    </row>
    <row r="26" spans="1:23" ht="12.75">
      <c r="A26" s="8">
        <v>10</v>
      </c>
      <c r="B26" s="2" t="s">
        <v>38</v>
      </c>
      <c r="C26" s="2"/>
      <c r="D26" s="2" t="s">
        <v>38</v>
      </c>
      <c r="E26" s="2" t="s">
        <v>57</v>
      </c>
      <c r="F26" s="2" t="s">
        <v>166</v>
      </c>
      <c r="G26" s="8">
        <v>1</v>
      </c>
      <c r="H26" s="9">
        <v>10.33</v>
      </c>
      <c r="I26" s="2">
        <v>1.63</v>
      </c>
      <c r="J26" s="2">
        <v>1.33</v>
      </c>
      <c r="K26" s="8"/>
      <c r="L26" s="10">
        <v>0.8935185185185185</v>
      </c>
      <c r="M26" s="2">
        <f t="shared" si="0"/>
        <v>31454.497600000002</v>
      </c>
      <c r="N26" s="2">
        <f t="shared" si="1"/>
        <v>196097.4918732858</v>
      </c>
      <c r="O26" s="2">
        <v>229652</v>
      </c>
      <c r="P26" s="2">
        <f t="shared" si="2"/>
        <v>-33554.50812671421</v>
      </c>
      <c r="Q26" s="2">
        <f t="shared" si="3"/>
      </c>
      <c r="R26" s="2"/>
      <c r="S26" s="2">
        <v>3.532</v>
      </c>
      <c r="T26" s="2">
        <f t="shared" si="4"/>
        <v>19888.110800480674</v>
      </c>
      <c r="U26" s="2">
        <f t="shared" si="5"/>
        <v>229652</v>
      </c>
      <c r="V26" s="2">
        <f t="shared" si="6"/>
        <v>229652</v>
      </c>
      <c r="W26" s="2"/>
    </row>
    <row r="27" spans="1:23" ht="12.75">
      <c r="A27" s="8">
        <v>11</v>
      </c>
      <c r="B27" s="2" t="s">
        <v>38</v>
      </c>
      <c r="C27" s="2"/>
      <c r="D27" s="2" t="s">
        <v>38</v>
      </c>
      <c r="E27" s="2" t="s">
        <v>58</v>
      </c>
      <c r="F27" s="2" t="s">
        <v>59</v>
      </c>
      <c r="G27" s="8">
        <v>3</v>
      </c>
      <c r="H27" s="9">
        <v>12</v>
      </c>
      <c r="I27" s="2">
        <v>0.73</v>
      </c>
      <c r="J27" s="2">
        <v>0.82</v>
      </c>
      <c r="K27" s="8"/>
      <c r="L27" s="10">
        <v>0.905276541640178</v>
      </c>
      <c r="M27" s="2">
        <f t="shared" si="0"/>
        <v>36524.192</v>
      </c>
      <c r="N27" s="2">
        <f t="shared" si="1"/>
        <v>241142.33888390238</v>
      </c>
      <c r="O27" s="2">
        <v>221005</v>
      </c>
      <c r="P27" s="2">
        <f t="shared" si="2"/>
        <v>20137.338883902383</v>
      </c>
      <c r="Q27" s="2">
        <f t="shared" si="3"/>
        <v>20137.338883902383</v>
      </c>
      <c r="R27" s="2">
        <f>ROUND(Q27*($D$9-$D$10)/Q$32,2)</f>
        <v>3660.65</v>
      </c>
      <c r="S27" s="2">
        <v>1.4040000000000001</v>
      </c>
      <c r="T27" s="2">
        <f t="shared" si="4"/>
      </c>
      <c r="U27" s="2">
        <f t="shared" si="5"/>
        <v>241142.33888390238</v>
      </c>
      <c r="V27" s="2">
        <f t="shared" si="6"/>
        <v>224665.65</v>
      </c>
      <c r="W27" s="2"/>
    </row>
    <row r="28" spans="1:23" ht="12.75">
      <c r="A28" s="8">
        <v>12</v>
      </c>
      <c r="B28" s="2" t="s">
        <v>38</v>
      </c>
      <c r="C28" s="2"/>
      <c r="D28" s="2" t="s">
        <v>38</v>
      </c>
      <c r="E28" s="2" t="s">
        <v>60</v>
      </c>
      <c r="F28" s="2" t="s">
        <v>167</v>
      </c>
      <c r="G28" s="8">
        <v>1</v>
      </c>
      <c r="H28" s="9">
        <v>7</v>
      </c>
      <c r="I28" s="2">
        <v>1.03</v>
      </c>
      <c r="J28" s="2">
        <v>2.17</v>
      </c>
      <c r="K28" s="8"/>
      <c r="L28" s="10">
        <v>0.8970099667774086</v>
      </c>
      <c r="M28" s="2">
        <f t="shared" si="0"/>
        <v>24504.088</v>
      </c>
      <c r="N28" s="2">
        <f t="shared" si="1"/>
        <v>137166.639393231</v>
      </c>
      <c r="O28" s="2">
        <v>228700</v>
      </c>
      <c r="P28" s="2">
        <f t="shared" si="2"/>
        <v>-91533.36060676901</v>
      </c>
      <c r="Q28" s="2">
        <f t="shared" si="3"/>
      </c>
      <c r="R28" s="2"/>
      <c r="S28" s="2">
        <v>9.688</v>
      </c>
      <c r="T28" s="2">
        <f t="shared" si="4"/>
        <v>55628.367238371866</v>
      </c>
      <c r="U28" s="2">
        <f t="shared" si="5"/>
        <v>228700</v>
      </c>
      <c r="V28" s="2">
        <f t="shared" si="6"/>
        <v>228700</v>
      </c>
      <c r="W28" s="2"/>
    </row>
    <row r="29" spans="1:23" ht="12.75">
      <c r="A29" s="8">
        <v>13</v>
      </c>
      <c r="B29" s="2" t="s">
        <v>38</v>
      </c>
      <c r="C29" s="2"/>
      <c r="D29" s="2" t="s">
        <v>38</v>
      </c>
      <c r="E29" s="2" t="s">
        <v>61</v>
      </c>
      <c r="F29" s="2" t="s">
        <v>62</v>
      </c>
      <c r="G29" s="8">
        <v>11</v>
      </c>
      <c r="H29" s="9">
        <v>135.33</v>
      </c>
      <c r="I29" s="2">
        <v>6.92</v>
      </c>
      <c r="J29" s="2">
        <v>36.82</v>
      </c>
      <c r="K29" s="8"/>
      <c r="L29" s="10">
        <v>0.9547145187601958</v>
      </c>
      <c r="M29" s="2">
        <f t="shared" si="0"/>
        <v>415848.30079999997</v>
      </c>
      <c r="N29" s="2">
        <f t="shared" si="1"/>
        <v>2477635.927114028</v>
      </c>
      <c r="O29" s="2">
        <v>2217635</v>
      </c>
      <c r="P29" s="2">
        <f t="shared" si="2"/>
        <v>260000.92711402802</v>
      </c>
      <c r="Q29" s="2">
        <f t="shared" si="3"/>
        <v>260000.92711402802</v>
      </c>
      <c r="R29" s="2">
        <f>ROUND(Q29*($D$9-$D$10)/Q$32,2)</f>
        <v>47264.07</v>
      </c>
      <c r="S29" s="2">
        <v>16.747999999999998</v>
      </c>
      <c r="T29" s="2">
        <f t="shared" si="4"/>
      </c>
      <c r="U29" s="2">
        <f t="shared" si="5"/>
        <v>2477635.927114028</v>
      </c>
      <c r="V29" s="2">
        <f t="shared" si="6"/>
        <v>2264899.07</v>
      </c>
      <c r="W29" s="2"/>
    </row>
    <row r="30" spans="1:23" ht="12.75">
      <c r="A30" s="8">
        <v>14</v>
      </c>
      <c r="B30" s="2" t="s">
        <v>38</v>
      </c>
      <c r="C30" s="2"/>
      <c r="D30" s="2" t="s">
        <v>38</v>
      </c>
      <c r="E30" s="2" t="s">
        <v>63</v>
      </c>
      <c r="F30" s="2" t="s">
        <v>168</v>
      </c>
      <c r="G30" s="8">
        <v>0</v>
      </c>
      <c r="H30" s="9">
        <v>3.67</v>
      </c>
      <c r="I30" s="2">
        <v>0</v>
      </c>
      <c r="J30" s="2">
        <v>0</v>
      </c>
      <c r="K30" s="8"/>
      <c r="L30" s="10">
        <v>1</v>
      </c>
      <c r="M30" s="2">
        <f t="shared" si="0"/>
        <v>8123.3248</v>
      </c>
      <c r="N30" s="2">
        <f t="shared" si="1"/>
        <v>62148.3415522417</v>
      </c>
      <c r="O30" s="2">
        <v>98020</v>
      </c>
      <c r="P30" s="2">
        <f t="shared" si="2"/>
        <v>-35871.6584477583</v>
      </c>
      <c r="Q30" s="2">
        <f t="shared" si="3"/>
      </c>
      <c r="R30" s="2"/>
      <c r="S30" s="2">
        <v>3.044</v>
      </c>
      <c r="T30" s="2">
        <f t="shared" si="4"/>
        <v>15675.90331927815</v>
      </c>
      <c r="U30" s="2">
        <f t="shared" si="5"/>
        <v>98020</v>
      </c>
      <c r="V30" s="2">
        <f t="shared" si="6"/>
        <v>98020</v>
      </c>
      <c r="W30" s="2"/>
    </row>
    <row r="31" spans="1:23" ht="12.75">
      <c r="A31" s="11">
        <v>15</v>
      </c>
      <c r="B31" s="12" t="s">
        <v>38</v>
      </c>
      <c r="C31" s="12"/>
      <c r="D31" s="12" t="s">
        <v>38</v>
      </c>
      <c r="E31" s="12" t="s">
        <v>64</v>
      </c>
      <c r="F31" s="12" t="s">
        <v>65</v>
      </c>
      <c r="G31" s="11">
        <v>1</v>
      </c>
      <c r="H31" s="13">
        <v>6.67</v>
      </c>
      <c r="I31" s="12">
        <v>4.02</v>
      </c>
      <c r="J31" s="12">
        <v>2.5</v>
      </c>
      <c r="K31" s="11"/>
      <c r="L31" s="14">
        <v>1.088109495295124</v>
      </c>
      <c r="M31" s="12">
        <f t="shared" si="0"/>
        <v>31078.713600000003</v>
      </c>
      <c r="N31" s="12">
        <f t="shared" si="1"/>
        <v>215402.42630640717</v>
      </c>
      <c r="O31" s="12">
        <v>992884</v>
      </c>
      <c r="P31" s="12">
        <f t="shared" si="2"/>
        <v>-777481.5736935928</v>
      </c>
      <c r="Q31" s="12">
        <f t="shared" si="3"/>
      </c>
      <c r="R31" s="12"/>
      <c r="S31" s="12">
        <v>78.57</v>
      </c>
      <c r="T31" s="12">
        <f t="shared" si="4"/>
        <v>670265.9570929264</v>
      </c>
      <c r="U31" s="12">
        <f t="shared" si="5"/>
        <v>992884</v>
      </c>
      <c r="V31" s="12">
        <f t="shared" si="6"/>
        <v>992884</v>
      </c>
      <c r="W31" s="2"/>
    </row>
    <row r="32" spans="1:23" s="1" customFormat="1" ht="12.75">
      <c r="A32" s="3"/>
      <c r="B32" s="3" t="s">
        <v>66</v>
      </c>
      <c r="C32" s="3"/>
      <c r="D32" s="3" t="s">
        <v>38</v>
      </c>
      <c r="E32" s="3"/>
      <c r="F32" s="3"/>
      <c r="G32" s="15">
        <f>SUM(G17:G31)</f>
        <v>61</v>
      </c>
      <c r="H32" s="3">
        <f>SUM(H17:H31)</f>
        <v>742.65</v>
      </c>
      <c r="I32" s="3">
        <f>SUM(I17:I31)</f>
        <v>63.41</v>
      </c>
      <c r="J32" s="3">
        <f>SUM(J17:J31)</f>
        <v>320.87000000000006</v>
      </c>
      <c r="K32" s="3"/>
      <c r="L32" s="3"/>
      <c r="M32" s="3">
        <f>SUM(M17:M31)</f>
        <v>2587056.9392</v>
      </c>
      <c r="N32" s="3">
        <f>SUM(N17:N31)</f>
        <v>15294926.999995835</v>
      </c>
      <c r="O32" s="3">
        <f>SUM(O17:O31)</f>
        <v>15294927</v>
      </c>
      <c r="P32" s="3"/>
      <c r="Q32" s="3">
        <f aca="true" t="shared" si="7" ref="Q32:V32">SUM(Q17:Q31)</f>
        <v>1835648.304956776</v>
      </c>
      <c r="R32" s="3">
        <f t="shared" si="7"/>
        <v>333691.9</v>
      </c>
      <c r="S32" s="3">
        <f t="shared" si="7"/>
        <v>378.69999999999993</v>
      </c>
      <c r="T32" s="3">
        <f t="shared" si="7"/>
        <v>1113566.1371679704</v>
      </c>
      <c r="U32" s="3">
        <f t="shared" si="7"/>
        <v>17130575.30495678</v>
      </c>
      <c r="V32" s="3">
        <f t="shared" si="7"/>
        <v>15628618.9</v>
      </c>
      <c r="W32" s="3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8"/>
      <c r="B34" s="2"/>
      <c r="C34" s="2"/>
      <c r="D34" s="2"/>
      <c r="E34" s="2"/>
      <c r="F34" s="2"/>
      <c r="G34" s="8"/>
      <c r="H34" s="2"/>
      <c r="I34" s="2"/>
      <c r="J34" s="2"/>
      <c r="K34" s="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1" customFormat="1" ht="12.75">
      <c r="A35" s="3"/>
      <c r="B35" s="3"/>
      <c r="C35" s="3"/>
      <c r="D35" s="3"/>
      <c r="E35" s="3"/>
      <c r="F35" s="3"/>
      <c r="G35" s="5" t="s">
        <v>9</v>
      </c>
      <c r="H35" s="5" t="s">
        <v>10</v>
      </c>
      <c r="I35" s="5" t="s">
        <v>11</v>
      </c>
      <c r="J35" s="5" t="s">
        <v>12</v>
      </c>
      <c r="K35" s="5" t="s">
        <v>13</v>
      </c>
      <c r="L35" s="3"/>
      <c r="M35" s="5" t="s">
        <v>14</v>
      </c>
      <c r="N35" s="3"/>
      <c r="O35" s="3"/>
      <c r="P35" s="3"/>
      <c r="Q35" s="3"/>
      <c r="R35" s="3"/>
      <c r="S35" s="3"/>
      <c r="T35" s="3">
        <f>IF(P35&lt;0,((+G87+H87+I87+S35)*L87*$D$11)-O35,"")</f>
      </c>
      <c r="U35" s="3"/>
      <c r="V35" s="3"/>
      <c r="W35" s="3"/>
    </row>
    <row r="36" spans="1:23" s="1" customFormat="1" ht="12.75">
      <c r="A36" s="4" t="s">
        <v>18</v>
      </c>
      <c r="B36" s="4" t="s">
        <v>19</v>
      </c>
      <c r="C36" s="6" t="s">
        <v>20</v>
      </c>
      <c r="D36" s="4" t="s">
        <v>21</v>
      </c>
      <c r="E36" s="6" t="s">
        <v>22</v>
      </c>
      <c r="F36" s="4" t="s">
        <v>23</v>
      </c>
      <c r="G36" s="4" t="s">
        <v>24</v>
      </c>
      <c r="H36" s="7" t="s">
        <v>25</v>
      </c>
      <c r="I36" s="7" t="s">
        <v>26</v>
      </c>
      <c r="J36" s="7" t="s">
        <v>27</v>
      </c>
      <c r="K36" s="7" t="s">
        <v>28</v>
      </c>
      <c r="L36" s="7" t="s">
        <v>29</v>
      </c>
      <c r="M36" s="7" t="s">
        <v>30</v>
      </c>
      <c r="N36" s="3"/>
      <c r="O36" s="3"/>
      <c r="P36" s="3"/>
      <c r="Q36" s="3"/>
      <c r="R36" s="3"/>
      <c r="S36" s="3"/>
      <c r="T36" s="3">
        <f>IF(P36&lt;0,((+G88+H88+I88+S36)*L88*$D$11)-O36,"")</f>
      </c>
      <c r="U36" s="3"/>
      <c r="V36" s="3"/>
      <c r="W36" s="3"/>
    </row>
    <row r="37" spans="1:23" ht="12.75">
      <c r="A37" s="8">
        <v>1</v>
      </c>
      <c r="B37" s="2" t="s">
        <v>67</v>
      </c>
      <c r="C37" s="2" t="s">
        <v>68</v>
      </c>
      <c r="D37" s="2" t="s">
        <v>69</v>
      </c>
      <c r="E37" s="2" t="s">
        <v>70</v>
      </c>
      <c r="F37" s="2" t="s">
        <v>71</v>
      </c>
      <c r="G37" s="8">
        <v>1</v>
      </c>
      <c r="H37" s="2"/>
      <c r="I37" s="2"/>
      <c r="J37" s="2">
        <v>32.49</v>
      </c>
      <c r="K37" s="8">
        <v>0</v>
      </c>
      <c r="L37" s="2"/>
      <c r="M37" s="2">
        <f aca="true" t="shared" si="8" ref="M37:M62">((+G37+K37)*$D$12)+(J37*$D$13)</f>
        <v>69839.4256</v>
      </c>
      <c r="N37" s="8"/>
      <c r="O37" s="2"/>
      <c r="P37" s="2"/>
      <c r="Q37" s="2"/>
      <c r="R37" s="2"/>
      <c r="S37" s="9"/>
      <c r="T37" s="2"/>
      <c r="U37" s="2"/>
      <c r="V37" s="2"/>
      <c r="W37" s="2"/>
    </row>
    <row r="38" spans="1:23" ht="12.75">
      <c r="A38" s="8">
        <v>2</v>
      </c>
      <c r="B38" s="2" t="s">
        <v>67</v>
      </c>
      <c r="C38" s="2" t="s">
        <v>68</v>
      </c>
      <c r="D38" s="2" t="s">
        <v>69</v>
      </c>
      <c r="E38" s="2" t="s">
        <v>72</v>
      </c>
      <c r="F38" s="2" t="s">
        <v>73</v>
      </c>
      <c r="G38" s="8">
        <v>0</v>
      </c>
      <c r="H38" s="2"/>
      <c r="I38" s="2"/>
      <c r="J38" s="2">
        <v>4.58</v>
      </c>
      <c r="K38" s="8">
        <v>1</v>
      </c>
      <c r="L38" s="2"/>
      <c r="M38" s="2">
        <f t="shared" si="8"/>
        <v>11746.435200000002</v>
      </c>
      <c r="N38" s="8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8">
        <v>3</v>
      </c>
      <c r="B39" s="2" t="s">
        <v>67</v>
      </c>
      <c r="C39" s="2" t="s">
        <v>68</v>
      </c>
      <c r="D39" s="2" t="s">
        <v>69</v>
      </c>
      <c r="E39" s="2" t="s">
        <v>74</v>
      </c>
      <c r="F39" s="2" t="s">
        <v>75</v>
      </c>
      <c r="G39" s="8">
        <v>2</v>
      </c>
      <c r="H39" s="2"/>
      <c r="I39" s="2"/>
      <c r="J39" s="2">
        <v>42.47</v>
      </c>
      <c r="K39" s="8">
        <v>3</v>
      </c>
      <c r="L39" s="2"/>
      <c r="M39" s="2">
        <f t="shared" si="8"/>
        <v>99465.9568</v>
      </c>
      <c r="N39" s="8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8">
        <v>4</v>
      </c>
      <c r="B40" s="2" t="s">
        <v>67</v>
      </c>
      <c r="C40" s="2" t="s">
        <v>68</v>
      </c>
      <c r="D40" s="2" t="s">
        <v>69</v>
      </c>
      <c r="E40" s="2" t="s">
        <v>76</v>
      </c>
      <c r="F40" s="2" t="s">
        <v>77</v>
      </c>
      <c r="G40" s="8">
        <v>0</v>
      </c>
      <c r="H40" s="2"/>
      <c r="I40" s="2"/>
      <c r="J40" s="2">
        <v>0.33</v>
      </c>
      <c r="K40" s="8">
        <v>0</v>
      </c>
      <c r="L40" s="2"/>
      <c r="M40" s="2">
        <f t="shared" si="8"/>
        <v>686.8752000000001</v>
      </c>
      <c r="N40" s="8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8">
        <v>5</v>
      </c>
      <c r="B41" s="2" t="s">
        <v>67</v>
      </c>
      <c r="C41" s="2" t="s">
        <v>68</v>
      </c>
      <c r="D41" s="2" t="s">
        <v>69</v>
      </c>
      <c r="E41" s="2" t="s">
        <v>78</v>
      </c>
      <c r="F41" s="2" t="s">
        <v>79</v>
      </c>
      <c r="G41" s="8">
        <v>1</v>
      </c>
      <c r="H41" s="2"/>
      <c r="I41" s="2"/>
      <c r="J41" s="2">
        <v>11.91</v>
      </c>
      <c r="K41" s="8">
        <v>1</v>
      </c>
      <c r="L41" s="2"/>
      <c r="M41" s="2">
        <f t="shared" si="8"/>
        <v>29216.830400000003</v>
      </c>
      <c r="N41" s="8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8">
        <v>6</v>
      </c>
      <c r="B42" s="2" t="s">
        <v>67</v>
      </c>
      <c r="C42" s="2" t="s">
        <v>68</v>
      </c>
      <c r="D42" s="2" t="s">
        <v>69</v>
      </c>
      <c r="E42" s="2" t="s">
        <v>80</v>
      </c>
      <c r="F42" s="2" t="s">
        <v>81</v>
      </c>
      <c r="G42" s="8">
        <v>2</v>
      </c>
      <c r="H42" s="2"/>
      <c r="I42" s="2"/>
      <c r="J42" s="2">
        <v>86.27</v>
      </c>
      <c r="K42" s="8">
        <v>2</v>
      </c>
      <c r="L42" s="2"/>
      <c r="M42" s="2">
        <f t="shared" si="8"/>
        <v>188419.5888</v>
      </c>
      <c r="N42" s="8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8">
        <v>7</v>
      </c>
      <c r="B43" s="2" t="s">
        <v>82</v>
      </c>
      <c r="C43" s="2" t="s">
        <v>68</v>
      </c>
      <c r="D43" s="2" t="s">
        <v>69</v>
      </c>
      <c r="E43" s="2" t="s">
        <v>68</v>
      </c>
      <c r="F43" s="2" t="s">
        <v>83</v>
      </c>
      <c r="G43" s="8">
        <v>2</v>
      </c>
      <c r="H43" s="2"/>
      <c r="I43" s="2"/>
      <c r="J43" s="2">
        <v>0</v>
      </c>
      <c r="K43" s="8">
        <v>0</v>
      </c>
      <c r="L43" s="2"/>
      <c r="M43" s="2">
        <f t="shared" si="8"/>
        <v>4426.88</v>
      </c>
      <c r="N43" s="8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8">
        <v>8</v>
      </c>
      <c r="B44" s="2" t="s">
        <v>67</v>
      </c>
      <c r="C44" s="2" t="s">
        <v>68</v>
      </c>
      <c r="D44" s="2" t="s">
        <v>69</v>
      </c>
      <c r="E44" s="2" t="s">
        <v>84</v>
      </c>
      <c r="F44" s="2" t="s">
        <v>85</v>
      </c>
      <c r="G44" s="8">
        <v>0</v>
      </c>
      <c r="H44" s="2"/>
      <c r="I44" s="2"/>
      <c r="J44" s="2">
        <v>31.82</v>
      </c>
      <c r="K44" s="8">
        <v>1</v>
      </c>
      <c r="L44" s="2"/>
      <c r="M44" s="2">
        <f t="shared" si="8"/>
        <v>68444.86080000001</v>
      </c>
      <c r="N44" s="8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8">
        <v>9</v>
      </c>
      <c r="B45" s="2" t="s">
        <v>67</v>
      </c>
      <c r="C45" s="2" t="s">
        <v>68</v>
      </c>
      <c r="D45" s="2" t="s">
        <v>69</v>
      </c>
      <c r="E45" s="2" t="s">
        <v>86</v>
      </c>
      <c r="F45" s="2" t="s">
        <v>87</v>
      </c>
      <c r="G45" s="8">
        <v>2</v>
      </c>
      <c r="H45" s="2"/>
      <c r="I45" s="2"/>
      <c r="J45" s="2">
        <v>17.99</v>
      </c>
      <c r="K45" s="8">
        <v>0</v>
      </c>
      <c r="L45" s="2"/>
      <c r="M45" s="2">
        <f t="shared" si="8"/>
        <v>41871.98559999999</v>
      </c>
      <c r="N45" s="8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8">
        <v>10</v>
      </c>
      <c r="B46" s="2" t="s">
        <v>67</v>
      </c>
      <c r="C46" s="2" t="s">
        <v>68</v>
      </c>
      <c r="D46" s="2" t="s">
        <v>69</v>
      </c>
      <c r="E46" s="2" t="s">
        <v>88</v>
      </c>
      <c r="F46" s="2" t="s">
        <v>89</v>
      </c>
      <c r="G46" s="8">
        <v>0</v>
      </c>
      <c r="H46" s="2"/>
      <c r="I46" s="2"/>
      <c r="J46" s="2">
        <v>5.08</v>
      </c>
      <c r="K46" s="8">
        <v>0</v>
      </c>
      <c r="L46" s="2"/>
      <c r="M46" s="2">
        <f t="shared" si="8"/>
        <v>10573.7152</v>
      </c>
      <c r="N46" s="8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8">
        <v>11</v>
      </c>
      <c r="B47" s="2" t="s">
        <v>67</v>
      </c>
      <c r="C47" s="2" t="s">
        <v>68</v>
      </c>
      <c r="D47" s="2" t="s">
        <v>69</v>
      </c>
      <c r="E47" s="2" t="s">
        <v>90</v>
      </c>
      <c r="F47" s="2" t="s">
        <v>91</v>
      </c>
      <c r="G47" s="8">
        <v>0</v>
      </c>
      <c r="H47" s="2"/>
      <c r="I47" s="2"/>
      <c r="J47" s="2">
        <v>10.42</v>
      </c>
      <c r="K47" s="8">
        <v>0</v>
      </c>
      <c r="L47" s="2"/>
      <c r="M47" s="2">
        <f t="shared" si="8"/>
        <v>21688.6048</v>
      </c>
      <c r="N47" s="8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8">
        <v>12</v>
      </c>
      <c r="B48" s="2" t="s">
        <v>67</v>
      </c>
      <c r="C48" s="2" t="s">
        <v>68</v>
      </c>
      <c r="D48" s="2" t="s">
        <v>69</v>
      </c>
      <c r="E48" s="2" t="s">
        <v>92</v>
      </c>
      <c r="F48" s="2" t="s">
        <v>169</v>
      </c>
      <c r="G48" s="8">
        <v>0</v>
      </c>
      <c r="H48" s="2"/>
      <c r="I48" s="2"/>
      <c r="J48" s="2">
        <v>3.24</v>
      </c>
      <c r="K48" s="8">
        <v>0</v>
      </c>
      <c r="L48" s="2"/>
      <c r="M48" s="2">
        <f t="shared" si="8"/>
        <v>6743.865600000001</v>
      </c>
      <c r="N48" s="8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8">
        <v>13</v>
      </c>
      <c r="B49" s="2" t="s">
        <v>67</v>
      </c>
      <c r="C49" s="2" t="s">
        <v>68</v>
      </c>
      <c r="D49" s="2" t="s">
        <v>69</v>
      </c>
      <c r="E49" s="2" t="s">
        <v>93</v>
      </c>
      <c r="F49" s="2" t="s">
        <v>94</v>
      </c>
      <c r="G49" s="8">
        <v>0</v>
      </c>
      <c r="H49" s="2"/>
      <c r="I49" s="2"/>
      <c r="J49" s="2">
        <v>5.09</v>
      </c>
      <c r="K49" s="8">
        <v>0</v>
      </c>
      <c r="L49" s="2"/>
      <c r="M49" s="2">
        <f t="shared" si="8"/>
        <v>10594.5296</v>
      </c>
      <c r="N49" s="8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8">
        <v>14</v>
      </c>
      <c r="B50" s="2" t="s">
        <v>172</v>
      </c>
      <c r="C50" s="2" t="s">
        <v>68</v>
      </c>
      <c r="D50" s="2" t="s">
        <v>69</v>
      </c>
      <c r="E50" s="2" t="s">
        <v>95</v>
      </c>
      <c r="F50" s="2" t="s">
        <v>96</v>
      </c>
      <c r="G50" s="8">
        <v>0</v>
      </c>
      <c r="H50" s="2"/>
      <c r="I50" s="2"/>
      <c r="J50" s="2">
        <v>3.17</v>
      </c>
      <c r="K50" s="8">
        <v>0</v>
      </c>
      <c r="L50" s="2"/>
      <c r="M50" s="2">
        <f t="shared" si="8"/>
        <v>6598.1648000000005</v>
      </c>
      <c r="N50" s="8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8">
        <v>15</v>
      </c>
      <c r="B51" s="2" t="s">
        <v>67</v>
      </c>
      <c r="C51" s="2" t="s">
        <v>68</v>
      </c>
      <c r="D51" s="2" t="s">
        <v>69</v>
      </c>
      <c r="E51" s="2" t="s">
        <v>97</v>
      </c>
      <c r="F51" s="2" t="s">
        <v>98</v>
      </c>
      <c r="G51" s="8">
        <v>0</v>
      </c>
      <c r="H51" s="2"/>
      <c r="I51" s="2"/>
      <c r="J51" s="2">
        <v>3</v>
      </c>
      <c r="K51" s="8">
        <v>0</v>
      </c>
      <c r="L51" s="2"/>
      <c r="M51" s="2">
        <f t="shared" si="8"/>
        <v>6244.32</v>
      </c>
      <c r="N51" s="8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8">
        <v>16</v>
      </c>
      <c r="B52" s="2" t="s">
        <v>67</v>
      </c>
      <c r="C52" s="2" t="s">
        <v>68</v>
      </c>
      <c r="D52" s="2" t="s">
        <v>69</v>
      </c>
      <c r="E52" s="2" t="s">
        <v>99</v>
      </c>
      <c r="F52" s="2" t="s">
        <v>100</v>
      </c>
      <c r="G52" s="8">
        <v>0</v>
      </c>
      <c r="H52" s="2"/>
      <c r="I52" s="2"/>
      <c r="J52" s="2">
        <v>1</v>
      </c>
      <c r="K52" s="8">
        <v>0</v>
      </c>
      <c r="L52" s="2"/>
      <c r="M52" s="2">
        <f t="shared" si="8"/>
        <v>2081.44</v>
      </c>
      <c r="N52" s="8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8">
        <v>17</v>
      </c>
      <c r="B53" s="2" t="s">
        <v>67</v>
      </c>
      <c r="C53" s="2" t="s">
        <v>68</v>
      </c>
      <c r="D53" s="2" t="s">
        <v>69</v>
      </c>
      <c r="E53" s="2" t="s">
        <v>101</v>
      </c>
      <c r="F53" s="2" t="s">
        <v>102</v>
      </c>
      <c r="G53" s="8">
        <v>0</v>
      </c>
      <c r="H53" s="2"/>
      <c r="I53" s="2"/>
      <c r="J53" s="2">
        <v>2</v>
      </c>
      <c r="K53" s="8">
        <v>0</v>
      </c>
      <c r="L53" s="2"/>
      <c r="M53" s="2">
        <f t="shared" si="8"/>
        <v>4162.88</v>
      </c>
      <c r="N53" s="8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8">
        <v>18</v>
      </c>
      <c r="B54" s="2" t="s">
        <v>103</v>
      </c>
      <c r="C54" s="2" t="s">
        <v>68</v>
      </c>
      <c r="D54" s="2" t="s">
        <v>69</v>
      </c>
      <c r="E54" s="2" t="s">
        <v>104</v>
      </c>
      <c r="F54" s="2" t="s">
        <v>105</v>
      </c>
      <c r="G54" s="8">
        <v>0</v>
      </c>
      <c r="H54" s="2"/>
      <c r="I54" s="2"/>
      <c r="J54" s="2">
        <v>0.33</v>
      </c>
      <c r="K54" s="8">
        <v>0</v>
      </c>
      <c r="L54" s="2"/>
      <c r="M54" s="2">
        <f t="shared" si="8"/>
        <v>686.8752000000001</v>
      </c>
      <c r="N54" s="8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8">
        <v>19</v>
      </c>
      <c r="B55" s="2" t="s">
        <v>67</v>
      </c>
      <c r="C55" s="2" t="s">
        <v>68</v>
      </c>
      <c r="D55" s="2" t="s">
        <v>69</v>
      </c>
      <c r="E55" s="2" t="s">
        <v>106</v>
      </c>
      <c r="F55" s="2" t="s">
        <v>107</v>
      </c>
      <c r="G55" s="8">
        <v>1</v>
      </c>
      <c r="H55" s="2"/>
      <c r="I55" s="2"/>
      <c r="J55" s="2">
        <v>41.05</v>
      </c>
      <c r="K55" s="8">
        <v>5</v>
      </c>
      <c r="L55" s="2"/>
      <c r="M55" s="2">
        <f t="shared" si="8"/>
        <v>98723.752</v>
      </c>
      <c r="N55" s="8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8">
        <v>20</v>
      </c>
      <c r="B56" s="2" t="s">
        <v>67</v>
      </c>
      <c r="C56" s="2" t="s">
        <v>68</v>
      </c>
      <c r="D56" s="2" t="s">
        <v>69</v>
      </c>
      <c r="E56" s="2" t="s">
        <v>108</v>
      </c>
      <c r="F56" s="2" t="s">
        <v>109</v>
      </c>
      <c r="G56" s="8">
        <v>0</v>
      </c>
      <c r="H56" s="2"/>
      <c r="I56" s="2"/>
      <c r="J56" s="2">
        <v>24.39</v>
      </c>
      <c r="K56" s="8">
        <v>0</v>
      </c>
      <c r="L56" s="2"/>
      <c r="M56" s="2">
        <f t="shared" si="8"/>
        <v>50766.3216</v>
      </c>
      <c r="N56" s="8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8">
        <v>21</v>
      </c>
      <c r="B57" s="2" t="s">
        <v>67</v>
      </c>
      <c r="C57" s="2" t="s">
        <v>68</v>
      </c>
      <c r="D57" s="2" t="s">
        <v>69</v>
      </c>
      <c r="E57" s="2" t="s">
        <v>110</v>
      </c>
      <c r="F57" s="2" t="s">
        <v>111</v>
      </c>
      <c r="G57" s="8">
        <v>0</v>
      </c>
      <c r="H57" s="2"/>
      <c r="I57" s="2"/>
      <c r="J57" s="2">
        <v>5.84</v>
      </c>
      <c r="K57" s="8">
        <v>0</v>
      </c>
      <c r="L57" s="2"/>
      <c r="M57" s="2">
        <f t="shared" si="8"/>
        <v>12155.6096</v>
      </c>
      <c r="N57" s="8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8">
        <v>22</v>
      </c>
      <c r="B58" s="2" t="s">
        <v>67</v>
      </c>
      <c r="C58" s="2" t="s">
        <v>68</v>
      </c>
      <c r="D58" s="2" t="s">
        <v>69</v>
      </c>
      <c r="E58" s="2" t="s">
        <v>112</v>
      </c>
      <c r="F58" s="2" t="s">
        <v>113</v>
      </c>
      <c r="G58" s="8">
        <v>0</v>
      </c>
      <c r="H58" s="2"/>
      <c r="I58" s="2"/>
      <c r="J58" s="2">
        <v>21.99</v>
      </c>
      <c r="K58" s="8">
        <v>0</v>
      </c>
      <c r="L58" s="2"/>
      <c r="M58" s="2">
        <f t="shared" si="8"/>
        <v>45770.8656</v>
      </c>
      <c r="N58" s="8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8">
        <v>23</v>
      </c>
      <c r="B59" s="2" t="s">
        <v>67</v>
      </c>
      <c r="C59" s="2" t="s">
        <v>68</v>
      </c>
      <c r="D59" s="2" t="s">
        <v>69</v>
      </c>
      <c r="E59" s="2" t="s">
        <v>114</v>
      </c>
      <c r="F59" s="2" t="s">
        <v>115</v>
      </c>
      <c r="G59" s="8">
        <v>1</v>
      </c>
      <c r="H59" s="2"/>
      <c r="I59" s="2"/>
      <c r="J59" s="2">
        <v>51.78</v>
      </c>
      <c r="K59" s="8">
        <v>1</v>
      </c>
      <c r="L59" s="2"/>
      <c r="M59" s="2">
        <f t="shared" si="8"/>
        <v>112203.8432</v>
      </c>
      <c r="N59" s="8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8">
        <v>24</v>
      </c>
      <c r="B60" s="2" t="s">
        <v>67</v>
      </c>
      <c r="C60" s="2" t="s">
        <v>68</v>
      </c>
      <c r="D60" s="2" t="s">
        <v>69</v>
      </c>
      <c r="E60" s="2" t="s">
        <v>116</v>
      </c>
      <c r="F60" s="2" t="s">
        <v>117</v>
      </c>
      <c r="G60" s="8">
        <v>0</v>
      </c>
      <c r="H60" s="2"/>
      <c r="I60" s="2"/>
      <c r="J60" s="2">
        <v>19.57</v>
      </c>
      <c r="K60" s="8">
        <v>0</v>
      </c>
      <c r="L60" s="2"/>
      <c r="M60" s="2">
        <f t="shared" si="8"/>
        <v>40733.7808</v>
      </c>
      <c r="N60" s="8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8">
        <v>25</v>
      </c>
      <c r="B61" s="2" t="s">
        <v>67</v>
      </c>
      <c r="C61" s="2" t="s">
        <v>68</v>
      </c>
      <c r="D61" s="2" t="s">
        <v>69</v>
      </c>
      <c r="E61" s="2" t="s">
        <v>118</v>
      </c>
      <c r="F61" s="2" t="s">
        <v>119</v>
      </c>
      <c r="G61" s="8">
        <v>0</v>
      </c>
      <c r="H61" s="2"/>
      <c r="I61" s="2"/>
      <c r="J61" s="2">
        <v>9.59</v>
      </c>
      <c r="K61" s="8">
        <v>0</v>
      </c>
      <c r="L61" s="2"/>
      <c r="M61" s="2">
        <f t="shared" si="8"/>
        <v>19961.0096</v>
      </c>
      <c r="N61" s="8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1">
        <v>26</v>
      </c>
      <c r="B62" s="12" t="s">
        <v>67</v>
      </c>
      <c r="C62" s="12" t="s">
        <v>68</v>
      </c>
      <c r="D62" s="12" t="s">
        <v>69</v>
      </c>
      <c r="E62" s="12" t="s">
        <v>120</v>
      </c>
      <c r="F62" s="12" t="s">
        <v>121</v>
      </c>
      <c r="G62" s="11">
        <v>1</v>
      </c>
      <c r="H62" s="12"/>
      <c r="I62" s="12"/>
      <c r="J62" s="12">
        <v>15.73</v>
      </c>
      <c r="K62" s="11">
        <v>1</v>
      </c>
      <c r="L62" s="12"/>
      <c r="M62" s="12">
        <f t="shared" si="8"/>
        <v>37167.9312</v>
      </c>
      <c r="N62" s="8"/>
      <c r="O62" s="2"/>
      <c r="P62" s="2"/>
      <c r="Q62" s="2"/>
      <c r="R62" s="2"/>
      <c r="S62" s="2"/>
      <c r="T62" s="2"/>
      <c r="U62" s="2"/>
      <c r="V62" s="2"/>
      <c r="W62" s="2"/>
    </row>
    <row r="63" spans="1:23" s="1" customFormat="1" ht="12.75">
      <c r="A63" s="3"/>
      <c r="B63" s="3" t="s">
        <v>66</v>
      </c>
      <c r="C63" s="3" t="s">
        <v>68</v>
      </c>
      <c r="D63" s="3" t="s">
        <v>69</v>
      </c>
      <c r="E63" s="3"/>
      <c r="F63" s="3"/>
      <c r="G63" s="15">
        <f>SUM(G37:G62)</f>
        <v>13</v>
      </c>
      <c r="H63" s="3"/>
      <c r="I63" s="3"/>
      <c r="J63" s="16">
        <f>SUM(J37:J62)</f>
        <v>451.13</v>
      </c>
      <c r="K63" s="15">
        <f>SUM(K37:K62)</f>
        <v>15</v>
      </c>
      <c r="L63" s="3"/>
      <c r="M63" s="17">
        <f>SUM(M37:M62)</f>
        <v>1000976.3472</v>
      </c>
      <c r="N63" s="15"/>
      <c r="O63" s="3"/>
      <c r="P63" s="3"/>
      <c r="Q63" s="3"/>
      <c r="R63" s="3"/>
      <c r="S63" s="3"/>
      <c r="T63" s="3"/>
      <c r="U63" s="3"/>
      <c r="V63" s="3"/>
      <c r="W63" s="3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  <c r="O65" s="2"/>
      <c r="P65" s="2"/>
      <c r="Q65" s="2"/>
      <c r="R65" s="2"/>
      <c r="S65" s="2"/>
      <c r="T65" s="2"/>
      <c r="U65" s="2"/>
      <c r="V65" s="2"/>
      <c r="W65" s="2"/>
    </row>
    <row r="66" spans="1:23" s="1" customFormat="1" ht="12.75">
      <c r="A66" s="3"/>
      <c r="B66" s="3"/>
      <c r="C66" s="3"/>
      <c r="D66" s="3"/>
      <c r="E66" s="3"/>
      <c r="F66" s="3"/>
      <c r="G66" s="5" t="s">
        <v>9</v>
      </c>
      <c r="H66" s="5" t="s">
        <v>10</v>
      </c>
      <c r="I66" s="5" t="s">
        <v>11</v>
      </c>
      <c r="J66" s="5" t="s">
        <v>12</v>
      </c>
      <c r="K66" s="5" t="s">
        <v>13</v>
      </c>
      <c r="L66" s="3"/>
      <c r="M66" s="5" t="s">
        <v>14</v>
      </c>
      <c r="N66" s="15"/>
      <c r="O66" s="3"/>
      <c r="P66" s="3"/>
      <c r="Q66" s="3"/>
      <c r="R66" s="3"/>
      <c r="S66" s="3"/>
      <c r="T66" s="3"/>
      <c r="U66" s="3"/>
      <c r="V66" s="3"/>
      <c r="W66" s="3"/>
    </row>
    <row r="67" spans="1:23" s="1" customFormat="1" ht="12.75">
      <c r="A67" s="4" t="s">
        <v>18</v>
      </c>
      <c r="B67" s="4" t="s">
        <v>19</v>
      </c>
      <c r="C67" s="6" t="s">
        <v>20</v>
      </c>
      <c r="D67" s="4" t="s">
        <v>21</v>
      </c>
      <c r="E67" s="6" t="s">
        <v>22</v>
      </c>
      <c r="F67" s="4" t="s">
        <v>23</v>
      </c>
      <c r="G67" s="4" t="s">
        <v>24</v>
      </c>
      <c r="H67" s="7" t="s">
        <v>25</v>
      </c>
      <c r="I67" s="7" t="s">
        <v>26</v>
      </c>
      <c r="J67" s="7" t="s">
        <v>27</v>
      </c>
      <c r="K67" s="7" t="s">
        <v>28</v>
      </c>
      <c r="L67" s="7" t="s">
        <v>29</v>
      </c>
      <c r="M67" s="7" t="s">
        <v>30</v>
      </c>
      <c r="N67" s="15"/>
      <c r="O67" s="3"/>
      <c r="P67" s="3"/>
      <c r="Q67" s="3"/>
      <c r="R67" s="3"/>
      <c r="S67" s="3"/>
      <c r="T67" s="3"/>
      <c r="U67" s="3"/>
      <c r="V67" s="3"/>
      <c r="W67" s="3"/>
    </row>
    <row r="68" spans="1:23" ht="12.75">
      <c r="A68" s="8">
        <v>1</v>
      </c>
      <c r="B68" s="2" t="s">
        <v>67</v>
      </c>
      <c r="C68" s="2" t="s">
        <v>122</v>
      </c>
      <c r="D68" s="2" t="s">
        <v>123</v>
      </c>
      <c r="E68" s="2" t="s">
        <v>124</v>
      </c>
      <c r="F68" s="2" t="s">
        <v>125</v>
      </c>
      <c r="G68" s="8">
        <v>1</v>
      </c>
      <c r="H68" s="2"/>
      <c r="I68" s="2"/>
      <c r="J68" s="2">
        <v>4.24</v>
      </c>
      <c r="K68" s="8">
        <v>0</v>
      </c>
      <c r="L68" s="2"/>
      <c r="M68" s="2">
        <f aca="true" t="shared" si="9" ref="M68:M81">((+G68+K68)*$D$12)+(J68*$D$13)</f>
        <v>11038.745600000002</v>
      </c>
      <c r="N68" s="8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8">
        <v>2</v>
      </c>
      <c r="B69" s="2" t="s">
        <v>82</v>
      </c>
      <c r="C69" s="2" t="s">
        <v>122</v>
      </c>
      <c r="D69" s="2" t="s">
        <v>123</v>
      </c>
      <c r="E69" s="2" t="s">
        <v>122</v>
      </c>
      <c r="F69" s="2" t="s">
        <v>126</v>
      </c>
      <c r="G69" s="8">
        <v>1</v>
      </c>
      <c r="H69" s="2"/>
      <c r="I69" s="2"/>
      <c r="J69" s="2">
        <v>0</v>
      </c>
      <c r="K69" s="8">
        <v>0</v>
      </c>
      <c r="L69" s="2"/>
      <c r="M69" s="2">
        <f t="shared" si="9"/>
        <v>2213.44</v>
      </c>
      <c r="N69" s="8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8">
        <v>3</v>
      </c>
      <c r="B70" s="2" t="s">
        <v>67</v>
      </c>
      <c r="C70" s="2" t="s">
        <v>122</v>
      </c>
      <c r="D70" s="2" t="s">
        <v>123</v>
      </c>
      <c r="E70" s="2" t="s">
        <v>127</v>
      </c>
      <c r="F70" s="2" t="s">
        <v>128</v>
      </c>
      <c r="G70" s="8">
        <v>0</v>
      </c>
      <c r="H70" s="2"/>
      <c r="I70" s="2"/>
      <c r="J70" s="2">
        <v>2.16</v>
      </c>
      <c r="K70" s="8">
        <v>0</v>
      </c>
      <c r="L70" s="2"/>
      <c r="M70" s="2">
        <f t="shared" si="9"/>
        <v>4495.910400000001</v>
      </c>
      <c r="N70" s="8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8">
        <v>4</v>
      </c>
      <c r="B71" s="2" t="s">
        <v>67</v>
      </c>
      <c r="C71" s="2" t="s">
        <v>122</v>
      </c>
      <c r="D71" s="2" t="s">
        <v>123</v>
      </c>
      <c r="E71" s="2" t="s">
        <v>129</v>
      </c>
      <c r="F71" s="2" t="s">
        <v>130</v>
      </c>
      <c r="G71" s="8">
        <v>0</v>
      </c>
      <c r="H71" s="2"/>
      <c r="I71" s="2"/>
      <c r="J71" s="2">
        <v>1</v>
      </c>
      <c r="K71" s="8">
        <v>0</v>
      </c>
      <c r="L71" s="2"/>
      <c r="M71" s="2">
        <f t="shared" si="9"/>
        <v>2081.44</v>
      </c>
      <c r="N71" s="8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8">
        <v>5</v>
      </c>
      <c r="B72" s="2" t="s">
        <v>67</v>
      </c>
      <c r="C72" s="2" t="s">
        <v>122</v>
      </c>
      <c r="D72" s="2" t="s">
        <v>123</v>
      </c>
      <c r="E72" s="2" t="s">
        <v>131</v>
      </c>
      <c r="F72" s="2" t="s">
        <v>132</v>
      </c>
      <c r="G72" s="8">
        <v>0</v>
      </c>
      <c r="H72" s="2"/>
      <c r="I72" s="2"/>
      <c r="J72" s="2">
        <v>2.08</v>
      </c>
      <c r="K72" s="8">
        <v>0</v>
      </c>
      <c r="L72" s="2"/>
      <c r="M72" s="2">
        <f t="shared" si="9"/>
        <v>4329.3952</v>
      </c>
      <c r="N72" s="8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8">
        <v>6</v>
      </c>
      <c r="B73" s="2" t="s">
        <v>67</v>
      </c>
      <c r="C73" s="2" t="s">
        <v>122</v>
      </c>
      <c r="D73" s="2" t="s">
        <v>123</v>
      </c>
      <c r="E73" s="2" t="s">
        <v>133</v>
      </c>
      <c r="F73" s="2" t="s">
        <v>134</v>
      </c>
      <c r="G73" s="8">
        <v>0</v>
      </c>
      <c r="H73" s="2"/>
      <c r="I73" s="2"/>
      <c r="J73" s="2">
        <v>13.79</v>
      </c>
      <c r="K73" s="8">
        <v>0</v>
      </c>
      <c r="L73" s="2"/>
      <c r="M73" s="2">
        <f t="shared" si="9"/>
        <v>28703.0576</v>
      </c>
      <c r="N73" s="8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8">
        <v>7</v>
      </c>
      <c r="B74" s="2" t="s">
        <v>67</v>
      </c>
      <c r="C74" s="2" t="s">
        <v>122</v>
      </c>
      <c r="D74" s="2" t="s">
        <v>123</v>
      </c>
      <c r="E74" s="2" t="s">
        <v>135</v>
      </c>
      <c r="F74" s="2" t="s">
        <v>136</v>
      </c>
      <c r="G74" s="8">
        <v>1</v>
      </c>
      <c r="H74" s="2"/>
      <c r="I74" s="2"/>
      <c r="J74" s="2">
        <v>21.14</v>
      </c>
      <c r="K74" s="8">
        <v>0</v>
      </c>
      <c r="L74" s="2"/>
      <c r="M74" s="2">
        <f t="shared" si="9"/>
        <v>46215.081600000005</v>
      </c>
      <c r="N74" s="8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8">
        <v>8</v>
      </c>
      <c r="B75" s="2" t="s">
        <v>67</v>
      </c>
      <c r="C75" s="2" t="s">
        <v>122</v>
      </c>
      <c r="D75" s="2" t="s">
        <v>123</v>
      </c>
      <c r="E75" s="2" t="s">
        <v>137</v>
      </c>
      <c r="F75" s="2" t="s">
        <v>138</v>
      </c>
      <c r="G75" s="8">
        <v>0</v>
      </c>
      <c r="H75" s="2"/>
      <c r="I75" s="2"/>
      <c r="J75" s="2">
        <v>23.48</v>
      </c>
      <c r="K75" s="8">
        <v>4</v>
      </c>
      <c r="L75" s="2"/>
      <c r="M75" s="2">
        <f t="shared" si="9"/>
        <v>57725.97120000001</v>
      </c>
      <c r="N75" s="8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8">
        <v>9</v>
      </c>
      <c r="B76" s="2" t="s">
        <v>67</v>
      </c>
      <c r="C76" s="2" t="s">
        <v>122</v>
      </c>
      <c r="D76" s="2" t="s">
        <v>123</v>
      </c>
      <c r="E76" s="2" t="s">
        <v>139</v>
      </c>
      <c r="F76" s="2" t="s">
        <v>140</v>
      </c>
      <c r="G76" s="8">
        <v>0</v>
      </c>
      <c r="H76" s="2"/>
      <c r="I76" s="2"/>
      <c r="J76" s="2">
        <v>1.08</v>
      </c>
      <c r="K76" s="8">
        <v>0</v>
      </c>
      <c r="L76" s="2"/>
      <c r="M76" s="2">
        <f t="shared" si="9"/>
        <v>2247.9552000000003</v>
      </c>
      <c r="N76" s="8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8">
        <v>10</v>
      </c>
      <c r="B77" s="2" t="s">
        <v>172</v>
      </c>
      <c r="C77" s="2" t="s">
        <v>122</v>
      </c>
      <c r="D77" s="2" t="s">
        <v>123</v>
      </c>
      <c r="E77" s="2" t="s">
        <v>141</v>
      </c>
      <c r="F77" s="2" t="s">
        <v>142</v>
      </c>
      <c r="G77" s="8">
        <v>0</v>
      </c>
      <c r="H77" s="2"/>
      <c r="I77" s="2"/>
      <c r="J77" s="2">
        <v>2.17</v>
      </c>
      <c r="K77" s="8">
        <v>0</v>
      </c>
      <c r="L77" s="2"/>
      <c r="M77" s="2">
        <f t="shared" si="9"/>
        <v>4516.7248</v>
      </c>
      <c r="N77" s="8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8">
        <v>11</v>
      </c>
      <c r="B78" s="2" t="s">
        <v>67</v>
      </c>
      <c r="C78" s="2" t="s">
        <v>122</v>
      </c>
      <c r="D78" s="2" t="s">
        <v>123</v>
      </c>
      <c r="E78" s="2" t="s">
        <v>143</v>
      </c>
      <c r="F78" s="2" t="s">
        <v>144</v>
      </c>
      <c r="G78" s="8">
        <v>0</v>
      </c>
      <c r="H78" s="2"/>
      <c r="I78" s="2"/>
      <c r="J78" s="2">
        <v>2.17</v>
      </c>
      <c r="K78" s="8">
        <v>0</v>
      </c>
      <c r="L78" s="2"/>
      <c r="M78" s="2">
        <f t="shared" si="9"/>
        <v>4516.7248</v>
      </c>
      <c r="N78" s="8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8">
        <v>12</v>
      </c>
      <c r="B79" s="2" t="s">
        <v>67</v>
      </c>
      <c r="C79" s="2" t="s">
        <v>122</v>
      </c>
      <c r="D79" s="2" t="s">
        <v>123</v>
      </c>
      <c r="E79" s="2" t="s">
        <v>145</v>
      </c>
      <c r="F79" s="2" t="s">
        <v>146</v>
      </c>
      <c r="G79" s="8">
        <v>0</v>
      </c>
      <c r="H79" s="2"/>
      <c r="I79" s="2"/>
      <c r="J79" s="2">
        <v>4.25</v>
      </c>
      <c r="K79" s="8">
        <v>0</v>
      </c>
      <c r="L79" s="2"/>
      <c r="M79" s="2">
        <f t="shared" si="9"/>
        <v>8846.12</v>
      </c>
      <c r="N79" s="8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8">
        <v>13</v>
      </c>
      <c r="B80" s="2" t="s">
        <v>67</v>
      </c>
      <c r="C80" s="2" t="s">
        <v>122</v>
      </c>
      <c r="D80" s="2" t="s">
        <v>123</v>
      </c>
      <c r="E80" s="2" t="s">
        <v>147</v>
      </c>
      <c r="F80" s="2" t="s">
        <v>148</v>
      </c>
      <c r="G80" s="8">
        <v>0</v>
      </c>
      <c r="H80" s="2"/>
      <c r="I80" s="2"/>
      <c r="J80" s="2">
        <v>4.17</v>
      </c>
      <c r="K80" s="8">
        <v>0</v>
      </c>
      <c r="L80" s="2"/>
      <c r="M80" s="2">
        <f t="shared" si="9"/>
        <v>8679.604800000001</v>
      </c>
      <c r="N80" s="8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1">
        <v>14</v>
      </c>
      <c r="B81" s="12" t="s">
        <v>67</v>
      </c>
      <c r="C81" s="12" t="s">
        <v>122</v>
      </c>
      <c r="D81" s="12" t="s">
        <v>123</v>
      </c>
      <c r="E81" s="12" t="s">
        <v>149</v>
      </c>
      <c r="F81" s="12" t="s">
        <v>150</v>
      </c>
      <c r="G81" s="11">
        <v>0</v>
      </c>
      <c r="H81" s="12"/>
      <c r="I81" s="12"/>
      <c r="J81" s="12">
        <v>6.16</v>
      </c>
      <c r="K81" s="11">
        <v>0</v>
      </c>
      <c r="L81" s="12"/>
      <c r="M81" s="12">
        <f t="shared" si="9"/>
        <v>12821.6704</v>
      </c>
      <c r="N81" s="8"/>
      <c r="O81" s="2"/>
      <c r="P81" s="2"/>
      <c r="Q81" s="2"/>
      <c r="R81" s="2"/>
      <c r="S81" s="2"/>
      <c r="T81" s="2"/>
      <c r="U81" s="2"/>
      <c r="V81" s="2"/>
      <c r="W81" s="2"/>
    </row>
    <row r="82" spans="1:23" s="1" customFormat="1" ht="12.75">
      <c r="A82" s="3"/>
      <c r="B82" s="3" t="s">
        <v>66</v>
      </c>
      <c r="C82" s="3" t="s">
        <v>122</v>
      </c>
      <c r="D82" s="3" t="s">
        <v>123</v>
      </c>
      <c r="E82" s="3"/>
      <c r="F82" s="3"/>
      <c r="G82" s="15">
        <f>SUM(G68:G81)</f>
        <v>3</v>
      </c>
      <c r="H82" s="3"/>
      <c r="I82" s="3"/>
      <c r="J82" s="16">
        <f>SUM(J68:J81)</f>
        <v>87.89</v>
      </c>
      <c r="K82" s="15">
        <f>SUM(K68:K81)</f>
        <v>4</v>
      </c>
      <c r="L82" s="3"/>
      <c r="M82" s="17">
        <f>SUM(M68:M81)</f>
        <v>198431.8416</v>
      </c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s="1" customFormat="1" ht="12.75">
      <c r="A85" s="3"/>
      <c r="B85" s="3"/>
      <c r="C85" s="3"/>
      <c r="D85" s="3"/>
      <c r="E85" s="3"/>
      <c r="F85" s="3"/>
      <c r="G85" s="5" t="s">
        <v>9</v>
      </c>
      <c r="H85" s="5" t="s">
        <v>10</v>
      </c>
      <c r="I85" s="5" t="s">
        <v>11</v>
      </c>
      <c r="J85" s="5" t="s">
        <v>12</v>
      </c>
      <c r="K85" s="5" t="s">
        <v>13</v>
      </c>
      <c r="L85" s="3"/>
      <c r="M85" s="5" t="s">
        <v>14</v>
      </c>
      <c r="N85" s="5" t="s">
        <v>151</v>
      </c>
      <c r="O85" s="3"/>
      <c r="P85" s="3"/>
      <c r="Q85" s="3"/>
      <c r="R85" s="3"/>
      <c r="S85" s="3"/>
      <c r="T85" s="3"/>
      <c r="U85" s="3"/>
      <c r="V85" s="3"/>
      <c r="W85" s="3"/>
    </row>
    <row r="86" spans="1:23" s="1" customFormat="1" ht="12.75">
      <c r="A86" s="4" t="s">
        <v>18</v>
      </c>
      <c r="B86" s="4" t="s">
        <v>19</v>
      </c>
      <c r="C86" s="6" t="s">
        <v>20</v>
      </c>
      <c r="D86" s="4" t="s">
        <v>21</v>
      </c>
      <c r="E86" s="6" t="s">
        <v>22</v>
      </c>
      <c r="F86" s="4" t="s">
        <v>23</v>
      </c>
      <c r="G86" s="4" t="s">
        <v>24</v>
      </c>
      <c r="H86" s="7" t="s">
        <v>25</v>
      </c>
      <c r="I86" s="7" t="s">
        <v>26</v>
      </c>
      <c r="J86" s="7" t="s">
        <v>27</v>
      </c>
      <c r="K86" s="7" t="s">
        <v>28</v>
      </c>
      <c r="L86" s="7" t="s">
        <v>29</v>
      </c>
      <c r="M86" s="7" t="s">
        <v>30</v>
      </c>
      <c r="N86" s="7" t="s">
        <v>152</v>
      </c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8">
        <v>1</v>
      </c>
      <c r="B87" s="2" t="s">
        <v>173</v>
      </c>
      <c r="C87" s="2" t="s">
        <v>153</v>
      </c>
      <c r="D87" s="2" t="s">
        <v>154</v>
      </c>
      <c r="E87" s="2" t="s">
        <v>155</v>
      </c>
      <c r="F87" s="2" t="s">
        <v>156</v>
      </c>
      <c r="G87" s="8">
        <v>1</v>
      </c>
      <c r="H87" s="9">
        <v>24</v>
      </c>
      <c r="I87" s="2">
        <v>4.05</v>
      </c>
      <c r="J87" s="2">
        <v>21.99</v>
      </c>
      <c r="K87" s="8"/>
      <c r="L87" s="10">
        <v>0.9982788296041308</v>
      </c>
      <c r="M87" s="2">
        <f>((+G87+H87+I87)*$D$12)+(J87*$D$13)</f>
        <v>110071.29759999999</v>
      </c>
      <c r="N87" s="2">
        <f>(+G87+H87+I87)*L87*$D$11</f>
        <v>491090.43733379</v>
      </c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8">
        <v>2</v>
      </c>
      <c r="B88" s="2" t="s">
        <v>173</v>
      </c>
      <c r="C88" s="2" t="s">
        <v>153</v>
      </c>
      <c r="D88" s="2" t="s">
        <v>154</v>
      </c>
      <c r="E88" s="2" t="s">
        <v>157</v>
      </c>
      <c r="F88" s="2" t="s">
        <v>158</v>
      </c>
      <c r="G88" s="8">
        <v>0</v>
      </c>
      <c r="H88" s="9">
        <v>5</v>
      </c>
      <c r="I88" s="2">
        <v>1.24</v>
      </c>
      <c r="J88" s="2">
        <v>3.24</v>
      </c>
      <c r="K88" s="8"/>
      <c r="L88" s="10">
        <v>0.907051282051282</v>
      </c>
      <c r="M88" s="2">
        <f>((+G88+H88+I88)*$D$12)+(J88*$D$13)</f>
        <v>20555.731200000002</v>
      </c>
      <c r="N88" s="2">
        <f>(+G88+H88+I88)*L88*$D$11</f>
        <v>95847.3060451466</v>
      </c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8">
        <v>3</v>
      </c>
      <c r="B89" s="2" t="s">
        <v>172</v>
      </c>
      <c r="C89" s="2" t="s">
        <v>153</v>
      </c>
      <c r="D89" s="2" t="s">
        <v>159</v>
      </c>
      <c r="E89" s="2" t="s">
        <v>160</v>
      </c>
      <c r="F89" s="2" t="s">
        <v>170</v>
      </c>
      <c r="G89" s="8">
        <v>0</v>
      </c>
      <c r="H89" s="2"/>
      <c r="I89" s="2"/>
      <c r="J89" s="2">
        <v>3</v>
      </c>
      <c r="K89" s="8">
        <v>0</v>
      </c>
      <c r="L89" s="2"/>
      <c r="M89" s="2">
        <f>((+G89+K89)*$D$12)+(J89*$D$13)</f>
        <v>6244.32</v>
      </c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8">
        <v>4</v>
      </c>
      <c r="B90" s="2" t="s">
        <v>67</v>
      </c>
      <c r="C90" s="2" t="s">
        <v>153</v>
      </c>
      <c r="D90" s="2" t="s">
        <v>159</v>
      </c>
      <c r="E90" s="2" t="s">
        <v>161</v>
      </c>
      <c r="F90" s="2" t="s">
        <v>162</v>
      </c>
      <c r="G90" s="8">
        <v>0</v>
      </c>
      <c r="H90" s="2"/>
      <c r="I90" s="2"/>
      <c r="J90" s="2">
        <v>0.08</v>
      </c>
      <c r="K90" s="8">
        <v>0</v>
      </c>
      <c r="L90" s="2"/>
      <c r="M90" s="2">
        <f>((+G90+K90)*$D$12)+(J90*$D$13)</f>
        <v>166.51520000000002</v>
      </c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1">
        <v>5</v>
      </c>
      <c r="B91" s="12" t="s">
        <v>67</v>
      </c>
      <c r="C91" s="12" t="s">
        <v>153</v>
      </c>
      <c r="D91" s="12" t="s">
        <v>159</v>
      </c>
      <c r="E91" s="12" t="s">
        <v>163</v>
      </c>
      <c r="F91" s="12" t="s">
        <v>164</v>
      </c>
      <c r="G91" s="11">
        <v>0</v>
      </c>
      <c r="H91" s="12"/>
      <c r="I91" s="12"/>
      <c r="J91" s="12">
        <v>8.33</v>
      </c>
      <c r="K91" s="11">
        <v>0</v>
      </c>
      <c r="L91" s="12"/>
      <c r="M91" s="12">
        <f>((+G91+K91)*$D$12)+(J91*$D$13)</f>
        <v>17338.3952</v>
      </c>
      <c r="N91" s="12"/>
      <c r="O91" s="2"/>
      <c r="P91" s="2"/>
      <c r="Q91" s="2"/>
      <c r="R91" s="2"/>
      <c r="S91" s="2"/>
      <c r="T91" s="2"/>
      <c r="U91" s="2"/>
      <c r="V91" s="2"/>
      <c r="W91" s="2"/>
    </row>
    <row r="92" spans="1:23" s="1" customFormat="1" ht="12.75">
      <c r="A92" s="3"/>
      <c r="B92" s="3" t="s">
        <v>66</v>
      </c>
      <c r="C92" s="3" t="s">
        <v>153</v>
      </c>
      <c r="D92" s="3" t="s">
        <v>159</v>
      </c>
      <c r="E92" s="3"/>
      <c r="F92" s="3"/>
      <c r="G92" s="15">
        <f>SUM(G87:G91)</f>
        <v>1</v>
      </c>
      <c r="H92" s="3">
        <f>SUM(H87:H91)</f>
        <v>29</v>
      </c>
      <c r="I92" s="3">
        <f>SUM(I87:I91)</f>
        <v>5.29</v>
      </c>
      <c r="J92" s="3">
        <f>SUM(J87:J91)</f>
        <v>36.63999999999999</v>
      </c>
      <c r="K92" s="15">
        <f>SUM(K87:K91)</f>
        <v>0</v>
      </c>
      <c r="L92" s="3"/>
      <c r="M92" s="3">
        <f>SUM(M87:M91)</f>
        <v>154376.2592</v>
      </c>
      <c r="N92" s="3">
        <f>SUM(N87:N91)</f>
        <v>586937.7433789365</v>
      </c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ustanoviteljskih obveznosti in povračil stroškov v zvezi z delom in drugih osebnih prejemkov</dc:title>
  <dc:subject/>
  <dc:creator>ARRS</dc:creator>
  <cp:keywords/>
  <dc:description/>
  <cp:lastModifiedBy>Grošelj Nevenka</cp:lastModifiedBy>
  <dcterms:created xsi:type="dcterms:W3CDTF">2011-01-17T13:00:12Z</dcterms:created>
  <dcterms:modified xsi:type="dcterms:W3CDTF">2011-02-03T11:30:45Z</dcterms:modified>
  <cp:category/>
  <cp:version/>
  <cp:contentType/>
  <cp:contentStatus/>
</cp:coreProperties>
</file>