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3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<sst xmlns="http://schemas.openxmlformats.org/spreadsheetml/2006/main" count="422" uniqueCount="258">
  <si>
    <t>Zap.št.</t>
  </si>
  <si>
    <t>Datoteka</t>
  </si>
  <si>
    <t>Vlagatelj-šifra</t>
  </si>
  <si>
    <t>Vlagatelj-Naziv</t>
  </si>
  <si>
    <t>Vlagatelj-Naslov</t>
  </si>
  <si>
    <t>Vlagatelj-Pošta</t>
  </si>
  <si>
    <t>Odgovorna oseba</t>
  </si>
  <si>
    <t>Mednarodno znanstveno združenje</t>
  </si>
  <si>
    <t>Predlog odobritve v EUR</t>
  </si>
  <si>
    <t>SITHOK, Slovensko društvo inženirjev za tehnologije hlajenja, ogrevanja in klimatizacije</t>
  </si>
  <si>
    <t>Društvo za pomoč in samopomoč brezdomcev Kralji ulice</t>
  </si>
  <si>
    <t>Slovensko društvo za zaščito voda, SDZV</t>
  </si>
  <si>
    <t>Slovenski nacionalni komite FEANI - Sekretariat NCSI FEANI</t>
  </si>
  <si>
    <t>Združenje za socialno pedagogiko</t>
  </si>
  <si>
    <t>Društvo za rastlinsko fiziologijo Slovenije</t>
  </si>
  <si>
    <t>Lepi pot 11</t>
  </si>
  <si>
    <t>Aškerčeva 6</t>
  </si>
  <si>
    <t>Kardeljeva ploščad 16</t>
  </si>
  <si>
    <t>Jamova 2</t>
  </si>
  <si>
    <t>Vetrinjska ulica 16</t>
  </si>
  <si>
    <t>Jamova cesta 39</t>
  </si>
  <si>
    <t>Večna pot 111</t>
  </si>
  <si>
    <t>Aškerčeva 12</t>
  </si>
  <si>
    <t>1000 Ljubljana</t>
  </si>
  <si>
    <t>1115 Ljubljana</t>
  </si>
  <si>
    <t>2000 Maribor</t>
  </si>
  <si>
    <t>REHVA - Federation of European heating and airconditioning associations</t>
  </si>
  <si>
    <t xml:space="preserve">FEANTSA  European Federation of National Organisations Working with the Homeless  </t>
  </si>
  <si>
    <t>European Water Association</t>
  </si>
  <si>
    <t>FICE - International Federation of Educative Communities</t>
  </si>
  <si>
    <t>ANSE - Association of national organizations for supervision in Europe</t>
  </si>
  <si>
    <t>Federation of European Societies of Plant Biology</t>
  </si>
  <si>
    <t>Maja Vižintin</t>
  </si>
  <si>
    <t>Barbara Gogala</t>
  </si>
  <si>
    <t>Aleš Kladnik</t>
  </si>
  <si>
    <t>Slovensko društvo za namakanje in odvodnjo</t>
  </si>
  <si>
    <t>Jamnikarjeva 101</t>
  </si>
  <si>
    <t>Slovensko društvo za topolotno obdelavo</t>
  </si>
  <si>
    <t>Vojteh Leskovšek</t>
  </si>
  <si>
    <t>Slovensko kemijsko društvo</t>
  </si>
  <si>
    <t>Hajdrihova 19</t>
  </si>
  <si>
    <t xml:space="preserve"> Venčeslav Kaučič</t>
  </si>
  <si>
    <t>Vincenc Butala</t>
  </si>
  <si>
    <t>Društvo za delovno pravo in socialno varnost</t>
  </si>
  <si>
    <t>Poljanski nasip 2</t>
  </si>
  <si>
    <t xml:space="preserve"> Milenko Roš</t>
  </si>
  <si>
    <t>Mitja Novak</t>
  </si>
  <si>
    <t xml:space="preserve"> Miran Kuhar</t>
  </si>
  <si>
    <t xml:space="preserve"> Karl Gotlih</t>
  </si>
  <si>
    <t>1109 Ljubljana</t>
  </si>
  <si>
    <t>Jelka Dolinar</t>
  </si>
  <si>
    <t>Slovensko farmacevtsko društvo</t>
  </si>
  <si>
    <t>Dunajska 184a</t>
  </si>
  <si>
    <t>Igor Križaj</t>
  </si>
  <si>
    <t xml:space="preserve"> Helena Jeriček</t>
  </si>
  <si>
    <t>Brane Matičič</t>
  </si>
  <si>
    <t>International commission on irrigation and drainage-ICID</t>
  </si>
  <si>
    <t>International union of geodesy and geophysics-IUGG</t>
  </si>
  <si>
    <t>Društvo matematikov,fizikov in astronomov Slovenije</t>
  </si>
  <si>
    <t>Jadranska ulica 19</t>
  </si>
  <si>
    <t>Milan Hladnik</t>
  </si>
  <si>
    <t>IUPAP,International Union of Pure and Applied Physics</t>
  </si>
  <si>
    <t>European Physical Society</t>
  </si>
  <si>
    <t>International Mathematical Union</t>
  </si>
  <si>
    <t>International union of crysallography</t>
  </si>
  <si>
    <t>European federation of chemical engineering-EFCE</t>
  </si>
  <si>
    <t>International union of pure and applied chemistry-IUPAC</t>
  </si>
  <si>
    <t>International Federation for Heat Treatment and Surface Engineering-IFHTSE</t>
  </si>
  <si>
    <t>European association for chemical and molecular sciences-EuCheMS</t>
  </si>
  <si>
    <t>European Mathematical Society</t>
  </si>
  <si>
    <t>Društvo za supervizijo</t>
  </si>
  <si>
    <t>International society for labour and social security law</t>
  </si>
  <si>
    <t>European committee for homeopathy</t>
  </si>
  <si>
    <t>International society of drug bulletins</t>
  </si>
  <si>
    <t>FIP-International pharmaceutical federation</t>
  </si>
  <si>
    <t>European association of hospital pharmacists</t>
  </si>
  <si>
    <t>European federation for pharmaceutical sciences</t>
  </si>
  <si>
    <t>Društvo livarjev Slovenije</t>
  </si>
  <si>
    <t>Lepi pot 6, p.p.424</t>
  </si>
  <si>
    <t>1001 Ljubljana</t>
  </si>
  <si>
    <t>Mirjam Jan-Blažič</t>
  </si>
  <si>
    <t>World foundrymen organization</t>
  </si>
  <si>
    <t>European Federation of National Engineering Associations - FEANI</t>
  </si>
  <si>
    <t>Slovensko združenje za geodezijo in geofiziko</t>
  </si>
  <si>
    <t>International Union of Biochemistry and Molecular Biology (IUBMB)</t>
  </si>
  <si>
    <t>Slovensko biokemijsko društvo (SBD)</t>
  </si>
  <si>
    <t>Slovenski delegat</t>
  </si>
  <si>
    <t>Funkcija delegata</t>
  </si>
  <si>
    <t>Kraj,država,datum zasedanja</t>
  </si>
  <si>
    <t>Univerza v Ljubljani,
Fakulteta za družbene vede</t>
  </si>
  <si>
    <t>Kardeljeva ploščad 5</t>
  </si>
  <si>
    <t>Zlatko Šabič</t>
  </si>
  <si>
    <t>član Izvršnega odbora Standing Group of International Relations (ECPR)</t>
  </si>
  <si>
    <t>Standing Group of International Relations</t>
  </si>
  <si>
    <t>Bath,VB (24.-27.4.2008)</t>
  </si>
  <si>
    <t xml:space="preserve">Univerza v Mariboru,
Fakulteta za strojništvo </t>
  </si>
  <si>
    <t>Smetanova ulica 17</t>
  </si>
  <si>
    <t>Borut Buchmeister</t>
  </si>
  <si>
    <t>glavni urednik mednarodne znanstvene revije International Journal of Simulation Modelling</t>
  </si>
  <si>
    <t>DAAAM International Vienna</t>
  </si>
  <si>
    <t>Dunaj,Avstrija (18.3.2008,30.5.2008,26.-27.6.2008,16.9.2008,12.12.2008)</t>
  </si>
  <si>
    <t>Aškerčeva 2</t>
  </si>
  <si>
    <t>Majda Žigon</t>
  </si>
  <si>
    <t>predstavnica Slovenije v Evropski polimerni zvezi</t>
  </si>
  <si>
    <t>European Polymer federation</t>
  </si>
  <si>
    <t>Graz,Avstrija (29.-30.3.2008)</t>
  </si>
  <si>
    <t>Univerza v Mariboru, Fakulteta za elektrotehniko, računalništvo in informatiko</t>
  </si>
  <si>
    <t>Karel Jezernik</t>
  </si>
  <si>
    <t>IEEE IES Life Administrative Committee Memmer (AdCom Member)</t>
  </si>
  <si>
    <t>IEEE - The Institute of Electrical and Electronics Engineering, IES - Industrial Electronics Society</t>
  </si>
  <si>
    <t>Trento,Italija (25.-30.3.2008), Cambridge,VB (29.6.-4.7.2008)</t>
  </si>
  <si>
    <t>Zveza geografskih društev Slovenije</t>
  </si>
  <si>
    <t>Novi trg 2</t>
  </si>
  <si>
    <t>Andrej Kranjc</t>
  </si>
  <si>
    <t>predsednik komisije C04-22 Karst</t>
  </si>
  <si>
    <t>International Geographical Union</t>
  </si>
  <si>
    <t>Tunis,Tunizija (12.-15.8.2008)</t>
  </si>
  <si>
    <t>Slovensko društvo za namakanje in odvodnjo-SDNO</t>
  </si>
  <si>
    <t>Preradovičeva 44</t>
  </si>
  <si>
    <t>Branivoj Matičič</t>
  </si>
  <si>
    <t>ICID Vice President HON.,Member of 3 Working Groups:WG-DRG,WG-CROP,ERWG</t>
  </si>
  <si>
    <t>Helsinki,
Finska; Tallinin,
Estonija (6.-11.7.2008)</t>
  </si>
  <si>
    <t>Inštitut za ekonomska raziskovanja</t>
  </si>
  <si>
    <t>Kardeljeva ploščad 17</t>
  </si>
  <si>
    <t xml:space="preserve"> Nada Stropnik</t>
  </si>
  <si>
    <t>generalna sekretarka</t>
  </si>
  <si>
    <t>International Consortium for Social Development (ICSD), European Branch</t>
  </si>
  <si>
    <t>Iasi,Romunija (25.-26.6.2008)</t>
  </si>
  <si>
    <t>Gauting,
Nemčija (11.-13.4.2008)</t>
  </si>
  <si>
    <t>Prirodoslovni muzej Slovenije</t>
  </si>
  <si>
    <t>Prešernova 20</t>
  </si>
  <si>
    <t>Ignac Sivec</t>
  </si>
  <si>
    <t>član komiteja</t>
  </si>
  <si>
    <t>Standing Committee for the International Symposia on Plecoptera</t>
  </si>
  <si>
    <t>Stuttgart,
Nemčija (8.-10.6.2008)</t>
  </si>
  <si>
    <t>Slovensko toksikološko društvo</t>
  </si>
  <si>
    <t>Poljanski nasip 58/I</t>
  </si>
  <si>
    <t>Sonja Jeram</t>
  </si>
  <si>
    <t>članica UO ESTIV</t>
  </si>
  <si>
    <t>European Society of Toxicology In Vitro</t>
  </si>
  <si>
    <t>Stockholm,
Švedska (25.-28.9.2008)</t>
  </si>
  <si>
    <t>Društvo avtomatikov Slovenije</t>
  </si>
  <si>
    <t>Boris Tovornik</t>
  </si>
  <si>
    <t>predsednik društva avtomatikov Slovenije-delegat na gen.skupščini IFAC</t>
  </si>
  <si>
    <t>IFAC - International Federation of Automatic Control</t>
  </si>
  <si>
    <t>Seoul,Južna Koreja (5.-13.7.2008)</t>
  </si>
  <si>
    <t>ZRC SAZU</t>
  </si>
  <si>
    <t>Marjetka Golež Kaučič</t>
  </si>
  <si>
    <t>članica UO SIEF</t>
  </si>
  <si>
    <t>Societe International dEthnologie et de Folklore</t>
  </si>
  <si>
    <t>Derry,Severna Irska (16.-20.6.2008)</t>
  </si>
  <si>
    <t>Društvo matematikov,
fizikov in astronomov Slovenije</t>
  </si>
  <si>
    <t>Jadranska 19</t>
  </si>
  <si>
    <t>Tomaž Podobnik</t>
  </si>
  <si>
    <t>predsednik OF DMFA,predstavnik Slovenije v Odboru Evropskega fizikalnega združenja</t>
  </si>
  <si>
    <t>Evropsko fizikalno združenje</t>
  </si>
  <si>
    <t>Mulhouse,
Francija (28.-29.3.2008)</t>
  </si>
  <si>
    <t>Gorazd Planinšič</t>
  </si>
  <si>
    <t>član sveta za fizikalno izobraževanje pri Evropski fizikalni zvezi (EPS)</t>
  </si>
  <si>
    <t>CERN,Ženeva- Švica (25.1.2008)</t>
  </si>
  <si>
    <t>član IFAC TC on Mechatronic Systems</t>
  </si>
  <si>
    <t xml:space="preserve">Univerza v Ljubljani, Fakulteta za družbene vede, Center za mednarodne odnose </t>
  </si>
  <si>
    <t>Matija Rojec</t>
  </si>
  <si>
    <t>National (Slovenian) representative</t>
  </si>
  <si>
    <t>EIBA - European International Business Academy</t>
  </si>
  <si>
    <t>Talin,Estonija (24.5.2008)</t>
  </si>
  <si>
    <t>Univerza v Ljubljani,
Fakulteta za kemijo in kemijsko tehnologijo</t>
  </si>
  <si>
    <t>Aškerčeva 5</t>
  </si>
  <si>
    <t>Marin Berovič</t>
  </si>
  <si>
    <t>predsednik European Section of Biochemical Engineering (ESBES) v EFB</t>
  </si>
  <si>
    <t>European Federation on Biotechnology</t>
  </si>
  <si>
    <t>Barcelona,
Španija (25.-27.1.2008), Bruselj,Belgija (6.-7.6.2008), Faro, Portugalska (7.-10.9.2008), Supetar, Hrvaška (14.-19.9.2008)</t>
  </si>
  <si>
    <t>Univerza v Ljubljani,
Filozofska fakulteta</t>
  </si>
  <si>
    <t>1000   Ljubljana</t>
  </si>
  <si>
    <t>Maja Žumer</t>
  </si>
  <si>
    <t xml:space="preserve">članica Stalnega odbora za bibliografijo </t>
  </si>
  <si>
    <t>IFLA: International Federation of Library Associations and Institutions</t>
  </si>
  <si>
    <t>Quebec,Kanada (9. in 15.8.2008)</t>
  </si>
  <si>
    <t>Univerza v Ljubljani,
Naravoslovnot-ehniška fakulteta</t>
  </si>
  <si>
    <t xml:space="preserve"> Alenka Pavko-Čuden</t>
  </si>
  <si>
    <t>članica Izvršnega odbora, member of the Exectutive Committee of IFKT</t>
  </si>
  <si>
    <t>IFKT -International Federation of Knitting Technologists</t>
  </si>
  <si>
    <t>St.Peterburg,Rusija (23.-27.9.2008)</t>
  </si>
  <si>
    <t>Slovensko muzikološko društvo</t>
  </si>
  <si>
    <t>Svanibor Pettan</t>
  </si>
  <si>
    <t>Član Upravnega odbora</t>
  </si>
  <si>
    <t>International Council for Traditional Music (ICTM)</t>
  </si>
  <si>
    <t>Canberra,
Avstralija (15.-22.2.2008)</t>
  </si>
  <si>
    <t>Univerza v Ljubljani,
Fakulteta za strojništvo</t>
  </si>
  <si>
    <t>Karl Kuzman</t>
  </si>
  <si>
    <t>podpredsednik ICFG</t>
  </si>
  <si>
    <t>ICFG-International Cold Forging Group</t>
  </si>
  <si>
    <t>Pariz,Francija (23.-26.1.2008)</t>
  </si>
  <si>
    <t>Ernest Vončina</t>
  </si>
  <si>
    <t>predstavnik Slovenije v Evropskem združenju Food Chemistry Division</t>
  </si>
  <si>
    <t>Food Chemistry Division of the European Association for Chemical and Molecular Sciences</t>
  </si>
  <si>
    <t>Torino,Italija (16.-20.9.2008)</t>
  </si>
  <si>
    <t>Slovensko društvo informatika</t>
  </si>
  <si>
    <t>Vožarski pot 12</t>
  </si>
  <si>
    <t>Tatjana Welzer Družovec</t>
  </si>
  <si>
    <t>officer and correspondent for the IFIP Newsletter</t>
  </si>
  <si>
    <t>IFIP-International Federation for Information Processing Technical Committee</t>
  </si>
  <si>
    <t>Milano,Italija (5.-11.9.2008)</t>
  </si>
  <si>
    <t>Društvo za uroginekologijo Slovenije</t>
  </si>
  <si>
    <t>Šlajmerjeva 3</t>
  </si>
  <si>
    <t>Adolf Lukanovič</t>
  </si>
  <si>
    <t>predstavnik Evrope v International Board IUGA</t>
  </si>
  <si>
    <t>IUGA International Urogynecological Association</t>
  </si>
  <si>
    <t>Taipei,Taiwan (12.-15.9.2008)</t>
  </si>
  <si>
    <t>Društvo biologov Slovenije</t>
  </si>
  <si>
    <t>Einspielerjeva 3</t>
  </si>
  <si>
    <t>Boris Sket</t>
  </si>
  <si>
    <t>predsednik</t>
  </si>
  <si>
    <t xml:space="preserve">SIBIOS-ISSB International Society for Subterranean Biology </t>
  </si>
  <si>
    <t>Fremantle-Perth, Avstralija (21.-26.9.2008)</t>
  </si>
  <si>
    <t>Društvo psihologov Slovenije</t>
  </si>
  <si>
    <t>Stare pravde 2</t>
  </si>
  <si>
    <t>Mojca Vizjak Pavšič</t>
  </si>
  <si>
    <t>predsednica Društva psihologov Slovenije</t>
  </si>
  <si>
    <t>EFPA - European Federation of Psychologists Associations</t>
  </si>
  <si>
    <t>Berlin,
Nemčija (18.-19.7.,21.-23.7.2008)</t>
  </si>
  <si>
    <t>Irena Rejec Brancelj</t>
  </si>
  <si>
    <t>predsednik nacionalnega komiteja</t>
  </si>
  <si>
    <t>Fakulteta za družbene vede,Center za mednarodno sodelovanje</t>
  </si>
  <si>
    <t>Maja Bučar</t>
  </si>
  <si>
    <t>podpredsednica ter članica izvršnega odbora European Association of Development Institutes</t>
  </si>
  <si>
    <t>European Association of Development Institutes</t>
  </si>
  <si>
    <t>Budimpešta,Madžarska (2.-4.4.2008)</t>
  </si>
  <si>
    <t>nacionalni predstavnik za Slovenijo v svetu FESPB</t>
  </si>
  <si>
    <t>Federation of European Societies of Plant Biology (FESPB)</t>
  </si>
  <si>
    <t>Tampere,
Finska (17.-22.8.2008)</t>
  </si>
  <si>
    <t>Slovenski nacionalni komite FEANI</t>
  </si>
  <si>
    <t>Vetrinska ulica 16</t>
  </si>
  <si>
    <t xml:space="preserve"> Valter Doleček</t>
  </si>
  <si>
    <t>vabljen ekspert v European Monitoring Commitee - EMC FEANI</t>
  </si>
  <si>
    <t>FEANI (European Federation of National Engineering Associations)</t>
  </si>
  <si>
    <t>Bruselj,Belgija (21.-22.2.2008),
Pariz,Francija (8.-9.5.2008), Bruselj,Belgija (3.-4.7.2008), Bukarešta,
Romunija (1.-3.10.2008)</t>
  </si>
  <si>
    <t>Vetrinjska 16</t>
  </si>
  <si>
    <t>predsednik NCSI FEANI</t>
  </si>
  <si>
    <t>Bukarešta,
Romunija (1.-4.10.2008)</t>
  </si>
  <si>
    <t xml:space="preserve">Slovenski nacionalni komite FEANI </t>
  </si>
  <si>
    <t>Marko Jagodič</t>
  </si>
  <si>
    <t>član izvršnega odbora FEANI - EB (Executive Board)</t>
  </si>
  <si>
    <t>Bruselj,Belgija (25.7.2008), Bukarešta,
Romunija (1.-3.10.2008)</t>
  </si>
  <si>
    <t xml:space="preserve"> Marko Jagodič</t>
  </si>
  <si>
    <t>predsednik CPDC (Continuous Professional Development Committee)</t>
  </si>
  <si>
    <t>Bruselj,Belgija (8.1.2008), Helsinki,
Finska (10.-11.6.2008)</t>
  </si>
  <si>
    <t>Bruselj,Belgija (22.1.2008), Dunaj,Avstrija (28.3.2008),
Atene,Grčija (27.5.2008)</t>
  </si>
  <si>
    <t>Radovan Stanislav (Stane) Pejovnik</t>
  </si>
  <si>
    <t>član European Monitoring Commitee pri FEANI</t>
  </si>
  <si>
    <t>Funkcionar</t>
  </si>
  <si>
    <t>Slovensko društvo za simulacijo in modeliranje SLOSIM</t>
  </si>
  <si>
    <t>Tržaška 25</t>
  </si>
  <si>
    <t>Borut Zupančič</t>
  </si>
  <si>
    <t>EUROSIM-Fed.of European Simulation Societies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</si>
  <si>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B2: Delovanje slovenskih znanstvenikov v mednarodnih znanstvenih združenjih</t>
  </si>
  <si>
    <t xml:space="preserve">                                                                                                                                                                                                            B1: Članarine slovenskih znanstvenih združenj v mednarodnih znanstvenih združenjih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</si>
  <si>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B3: Nadomestila za strokovna opravila v zvezi z opravljanjem funkcij v mednarodnih znanstvenih združenjih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</si>
</sst>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€-1];[Red]\-#,##0.00\ [$€-1]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3" xfId="0" applyNumberForma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/>
    </xf>
    <xf numFmtId="2" fontId="3" fillId="3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9.28125" style="0" customWidth="1"/>
    <col min="4" max="4" width="19.7109375" style="0" customWidth="1"/>
    <col min="5" max="5" width="14.00390625" style="0" customWidth="1"/>
    <col min="6" max="6" width="15.140625" style="0" customWidth="1"/>
    <col min="7" max="7" width="15.28125" style="0" customWidth="1"/>
    <col min="8" max="8" width="21.7109375" style="0" customWidth="1"/>
    <col min="9" max="9" width="11.28125" style="0" customWidth="1"/>
    <col min="10" max="10" width="12.7109375" style="0" customWidth="1"/>
    <col min="11" max="11" width="14.28125" style="0" customWidth="1"/>
    <col min="12" max="12" width="11.28125" style="0" customWidth="1"/>
  </cols>
  <sheetData>
    <row r="1" ht="13.5" thickBot="1"/>
    <row r="2" spans="1:13" ht="13.5" thickBot="1">
      <c r="A2" s="24" t="s">
        <v>256</v>
      </c>
      <c r="B2" s="25"/>
      <c r="C2" s="25"/>
      <c r="D2" s="25"/>
      <c r="E2" s="25"/>
      <c r="F2" s="25"/>
      <c r="G2" s="26"/>
      <c r="H2" s="26"/>
      <c r="I2" s="35"/>
      <c r="J2" s="32"/>
      <c r="K2" s="32"/>
      <c r="L2" s="13"/>
      <c r="M2" s="13"/>
    </row>
    <row r="3" spans="1:14" ht="89.25" customHeight="1" thickBo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34" t="s">
        <v>8</v>
      </c>
      <c r="J3" s="14"/>
      <c r="K3" s="14"/>
      <c r="L3" s="14"/>
      <c r="M3" s="13"/>
      <c r="N3" s="7"/>
    </row>
    <row r="4" spans="1:14" ht="38.25">
      <c r="A4" s="3">
        <v>1</v>
      </c>
      <c r="B4" s="4">
        <v>9</v>
      </c>
      <c r="C4" s="3">
        <v>6211</v>
      </c>
      <c r="D4" s="3" t="s">
        <v>35</v>
      </c>
      <c r="E4" s="3" t="s">
        <v>36</v>
      </c>
      <c r="F4" s="3" t="s">
        <v>23</v>
      </c>
      <c r="G4" s="3" t="s">
        <v>55</v>
      </c>
      <c r="H4" s="3" t="s">
        <v>56</v>
      </c>
      <c r="I4" s="31">
        <f>800*0.9393</f>
        <v>751.44</v>
      </c>
      <c r="J4" s="12"/>
      <c r="K4" s="12"/>
      <c r="L4" s="12"/>
      <c r="M4" s="12"/>
      <c r="N4" s="7"/>
    </row>
    <row r="5" spans="1:14" ht="51">
      <c r="A5" s="1">
        <v>2</v>
      </c>
      <c r="B5" s="5">
        <v>15</v>
      </c>
      <c r="C5" s="1">
        <v>6194</v>
      </c>
      <c r="D5" s="1" t="s">
        <v>85</v>
      </c>
      <c r="E5" s="1" t="s">
        <v>20</v>
      </c>
      <c r="F5" s="1" t="s">
        <v>23</v>
      </c>
      <c r="G5" s="1" t="s">
        <v>53</v>
      </c>
      <c r="H5" s="1" t="s">
        <v>84</v>
      </c>
      <c r="I5" s="31">
        <f>687.84*0.9393</f>
        <v>646.088112</v>
      </c>
      <c r="J5" s="12"/>
      <c r="K5" s="12"/>
      <c r="L5" s="12"/>
      <c r="M5" s="12"/>
      <c r="N5" s="7"/>
    </row>
    <row r="6" spans="1:14" ht="53.25" customHeight="1">
      <c r="A6" s="3">
        <v>3</v>
      </c>
      <c r="B6" s="5">
        <v>17</v>
      </c>
      <c r="C6" s="1">
        <v>6234</v>
      </c>
      <c r="D6" s="1" t="s">
        <v>83</v>
      </c>
      <c r="E6" s="1" t="s">
        <v>18</v>
      </c>
      <c r="F6" s="1" t="s">
        <v>24</v>
      </c>
      <c r="G6" s="1" t="s">
        <v>47</v>
      </c>
      <c r="H6" s="1" t="s">
        <v>57</v>
      </c>
      <c r="I6" s="31">
        <f>800*0.9393</f>
        <v>751.44</v>
      </c>
      <c r="J6" s="12"/>
      <c r="K6" s="12"/>
      <c r="L6" s="12"/>
      <c r="M6" s="12"/>
      <c r="N6" s="7"/>
    </row>
    <row r="7" spans="1:14" ht="82.5" customHeight="1">
      <c r="A7" s="1">
        <v>4</v>
      </c>
      <c r="B7" s="5">
        <v>20</v>
      </c>
      <c r="C7" s="1">
        <v>1784</v>
      </c>
      <c r="D7" s="1" t="s">
        <v>37</v>
      </c>
      <c r="E7" s="1" t="s">
        <v>15</v>
      </c>
      <c r="F7" s="1" t="s">
        <v>23</v>
      </c>
      <c r="G7" s="1" t="s">
        <v>38</v>
      </c>
      <c r="H7" s="1" t="s">
        <v>67</v>
      </c>
      <c r="I7" s="31">
        <f>800*0.9393</f>
        <v>751.44</v>
      </c>
      <c r="J7" s="12"/>
      <c r="K7" s="12"/>
      <c r="L7" s="12"/>
      <c r="M7" s="12"/>
      <c r="N7" s="7"/>
    </row>
    <row r="8" spans="1:14" ht="57.75" customHeight="1">
      <c r="A8" s="3">
        <v>5</v>
      </c>
      <c r="B8" s="5">
        <v>28</v>
      </c>
      <c r="C8" s="1">
        <v>380</v>
      </c>
      <c r="D8" s="1" t="s">
        <v>58</v>
      </c>
      <c r="E8" s="1" t="s">
        <v>59</v>
      </c>
      <c r="F8" s="1" t="s">
        <v>23</v>
      </c>
      <c r="G8" s="1" t="s">
        <v>60</v>
      </c>
      <c r="H8" s="1" t="s">
        <v>61</v>
      </c>
      <c r="I8" s="31">
        <f>800*0.9393</f>
        <v>751.44</v>
      </c>
      <c r="J8" s="12"/>
      <c r="K8" s="12"/>
      <c r="L8" s="12"/>
      <c r="M8" s="12"/>
      <c r="N8" s="7"/>
    </row>
    <row r="9" spans="1:14" ht="38.25">
      <c r="A9" s="1">
        <v>6</v>
      </c>
      <c r="B9" s="5">
        <v>29</v>
      </c>
      <c r="C9" s="1">
        <v>380</v>
      </c>
      <c r="D9" s="1" t="s">
        <v>58</v>
      </c>
      <c r="E9" s="1" t="s">
        <v>59</v>
      </c>
      <c r="F9" s="1" t="s">
        <v>23</v>
      </c>
      <c r="G9" s="1" t="s">
        <v>60</v>
      </c>
      <c r="H9" s="1" t="s">
        <v>62</v>
      </c>
      <c r="I9" s="31">
        <f>800*0.9393</f>
        <v>751.44</v>
      </c>
      <c r="J9" s="12"/>
      <c r="K9" s="12"/>
      <c r="L9" s="12"/>
      <c r="M9" s="12"/>
      <c r="N9" s="7"/>
    </row>
    <row r="10" spans="1:14" ht="38.25">
      <c r="A10" s="3">
        <v>7</v>
      </c>
      <c r="B10" s="5">
        <v>30</v>
      </c>
      <c r="C10" s="1">
        <v>380</v>
      </c>
      <c r="D10" s="1" t="s">
        <v>58</v>
      </c>
      <c r="E10" s="1" t="s">
        <v>59</v>
      </c>
      <c r="F10" s="1" t="s">
        <v>23</v>
      </c>
      <c r="G10" s="1" t="s">
        <v>60</v>
      </c>
      <c r="H10" s="1" t="s">
        <v>63</v>
      </c>
      <c r="I10" s="31">
        <f>800*0.9393</f>
        <v>751.44</v>
      </c>
      <c r="J10" s="12"/>
      <c r="K10" s="12"/>
      <c r="L10" s="12"/>
      <c r="M10" s="12"/>
      <c r="N10" s="7"/>
    </row>
    <row r="11" spans="1:14" ht="46.5" customHeight="1">
      <c r="A11" s="1">
        <v>8</v>
      </c>
      <c r="B11" s="5">
        <v>61</v>
      </c>
      <c r="C11" s="1">
        <v>113</v>
      </c>
      <c r="D11" s="1" t="s">
        <v>39</v>
      </c>
      <c r="E11" s="1" t="s">
        <v>40</v>
      </c>
      <c r="F11" s="1" t="s">
        <v>23</v>
      </c>
      <c r="G11" s="1" t="s">
        <v>41</v>
      </c>
      <c r="H11" s="1" t="s">
        <v>64</v>
      </c>
      <c r="I11" s="31">
        <f>619.42*0.9393</f>
        <v>581.821206</v>
      </c>
      <c r="J11" s="12"/>
      <c r="K11" s="12"/>
      <c r="L11" s="12"/>
      <c r="M11" s="12"/>
      <c r="N11" s="7"/>
    </row>
    <row r="12" spans="1:14" ht="74.25" customHeight="1">
      <c r="A12" s="3">
        <v>9</v>
      </c>
      <c r="B12" s="5">
        <v>62</v>
      </c>
      <c r="C12" s="1">
        <v>113</v>
      </c>
      <c r="D12" s="1" t="s">
        <v>39</v>
      </c>
      <c r="E12" s="1" t="s">
        <v>40</v>
      </c>
      <c r="F12" s="1" t="s">
        <v>23</v>
      </c>
      <c r="G12" s="1" t="s">
        <v>41</v>
      </c>
      <c r="H12" s="1" t="s">
        <v>65</v>
      </c>
      <c r="I12" s="31">
        <f>250*0.9393</f>
        <v>234.82500000000002</v>
      </c>
      <c r="J12" s="12"/>
      <c r="K12" s="12"/>
      <c r="L12" s="12"/>
      <c r="M12" s="12"/>
      <c r="N12" s="7"/>
    </row>
    <row r="13" spans="1:14" ht="65.25" customHeight="1">
      <c r="A13" s="1">
        <v>10</v>
      </c>
      <c r="B13" s="5">
        <v>63</v>
      </c>
      <c r="C13" s="1">
        <v>113</v>
      </c>
      <c r="D13" s="1" t="s">
        <v>39</v>
      </c>
      <c r="E13" s="1" t="s">
        <v>40</v>
      </c>
      <c r="F13" s="1" t="s">
        <v>23</v>
      </c>
      <c r="G13" s="1" t="s">
        <v>41</v>
      </c>
      <c r="H13" s="1" t="s">
        <v>66</v>
      </c>
      <c r="I13" s="31">
        <f>800*0.9393</f>
        <v>751.44</v>
      </c>
      <c r="J13" s="12"/>
      <c r="K13" s="12"/>
      <c r="L13" s="12"/>
      <c r="M13" s="12"/>
      <c r="N13" s="7"/>
    </row>
    <row r="14" spans="1:14" ht="88.5" customHeight="1">
      <c r="A14" s="3">
        <v>11</v>
      </c>
      <c r="B14" s="5">
        <v>64</v>
      </c>
      <c r="C14" s="1">
        <v>113</v>
      </c>
      <c r="D14" s="1" t="s">
        <v>39</v>
      </c>
      <c r="E14" s="1" t="s">
        <v>40</v>
      </c>
      <c r="F14" s="1" t="s">
        <v>23</v>
      </c>
      <c r="G14" s="1" t="s">
        <v>41</v>
      </c>
      <c r="H14" s="1" t="s">
        <v>68</v>
      </c>
      <c r="I14" s="31">
        <f>596*0.9393</f>
        <v>559.8228</v>
      </c>
      <c r="J14" s="12"/>
      <c r="K14" s="12"/>
      <c r="L14" s="12"/>
      <c r="M14" s="12"/>
      <c r="N14" s="7"/>
    </row>
    <row r="15" spans="1:14" ht="38.25">
      <c r="A15" s="1">
        <v>12</v>
      </c>
      <c r="B15" s="5">
        <v>90</v>
      </c>
      <c r="C15" s="1">
        <v>380</v>
      </c>
      <c r="D15" s="1" t="s">
        <v>58</v>
      </c>
      <c r="E15" s="1" t="s">
        <v>59</v>
      </c>
      <c r="F15" s="1" t="s">
        <v>23</v>
      </c>
      <c r="G15" s="1" t="s">
        <v>60</v>
      </c>
      <c r="H15" s="1" t="s">
        <v>69</v>
      </c>
      <c r="I15" s="31">
        <f>400*0.9393</f>
        <v>375.72</v>
      </c>
      <c r="J15" s="12"/>
      <c r="K15" s="12"/>
      <c r="L15" s="10"/>
      <c r="M15" s="12"/>
      <c r="N15" s="7"/>
    </row>
    <row r="16" spans="1:14" ht="58.5" customHeight="1">
      <c r="A16" s="3">
        <v>13</v>
      </c>
      <c r="B16" s="5">
        <v>120</v>
      </c>
      <c r="C16" s="1">
        <v>1791</v>
      </c>
      <c r="D16" s="1" t="s">
        <v>43</v>
      </c>
      <c r="E16" s="1" t="s">
        <v>44</v>
      </c>
      <c r="F16" s="1" t="s">
        <v>23</v>
      </c>
      <c r="G16" s="1" t="s">
        <v>46</v>
      </c>
      <c r="H16" s="1" t="s">
        <v>71</v>
      </c>
      <c r="I16" s="31">
        <f>222*0.9393</f>
        <v>208.5246</v>
      </c>
      <c r="J16" s="12"/>
      <c r="K16" s="12"/>
      <c r="L16" s="10"/>
      <c r="M16" s="12"/>
      <c r="N16" s="7"/>
    </row>
    <row r="17" spans="1:14" ht="40.5" customHeight="1">
      <c r="A17" s="1">
        <v>14</v>
      </c>
      <c r="B17" s="5">
        <v>126</v>
      </c>
      <c r="C17" s="1">
        <v>886</v>
      </c>
      <c r="D17" s="1" t="s">
        <v>51</v>
      </c>
      <c r="E17" s="1" t="s">
        <v>52</v>
      </c>
      <c r="F17" s="1" t="s">
        <v>23</v>
      </c>
      <c r="G17" s="1" t="s">
        <v>50</v>
      </c>
      <c r="H17" s="1" t="s">
        <v>72</v>
      </c>
      <c r="I17" s="31">
        <f>200*0.9393</f>
        <v>187.86</v>
      </c>
      <c r="J17" s="12"/>
      <c r="K17" s="12"/>
      <c r="L17" s="10"/>
      <c r="M17" s="12"/>
      <c r="N17" s="7"/>
    </row>
    <row r="18" spans="1:14" ht="40.5" customHeight="1">
      <c r="A18" s="3">
        <v>15</v>
      </c>
      <c r="B18" s="5">
        <v>127</v>
      </c>
      <c r="C18" s="1">
        <v>886</v>
      </c>
      <c r="D18" s="1" t="s">
        <v>51</v>
      </c>
      <c r="E18" s="1" t="s">
        <v>52</v>
      </c>
      <c r="F18" s="1" t="s">
        <v>23</v>
      </c>
      <c r="G18" s="1" t="s">
        <v>50</v>
      </c>
      <c r="H18" s="1" t="s">
        <v>73</v>
      </c>
      <c r="I18" s="31">
        <f>225*0.9393</f>
        <v>211.3425</v>
      </c>
      <c r="J18" s="12"/>
      <c r="K18" s="12"/>
      <c r="L18" s="10"/>
      <c r="M18" s="12"/>
      <c r="N18" s="7"/>
    </row>
    <row r="19" spans="1:14" ht="38.25">
      <c r="A19" s="1">
        <v>16</v>
      </c>
      <c r="B19" s="5">
        <v>128</v>
      </c>
      <c r="C19" s="1">
        <v>886</v>
      </c>
      <c r="D19" s="1" t="s">
        <v>51</v>
      </c>
      <c r="E19" s="1" t="s">
        <v>52</v>
      </c>
      <c r="F19" s="1" t="s">
        <v>23</v>
      </c>
      <c r="G19" s="1" t="s">
        <v>50</v>
      </c>
      <c r="H19" s="1" t="s">
        <v>74</v>
      </c>
      <c r="I19" s="31">
        <f>800*0.9393</f>
        <v>751.44</v>
      </c>
      <c r="J19" s="12"/>
      <c r="K19" s="12"/>
      <c r="L19" s="12"/>
      <c r="M19" s="12"/>
      <c r="N19" s="7"/>
    </row>
    <row r="20" spans="1:14" ht="57.75" customHeight="1">
      <c r="A20" s="3">
        <v>17</v>
      </c>
      <c r="B20" s="5">
        <v>129</v>
      </c>
      <c r="C20" s="1">
        <v>886</v>
      </c>
      <c r="D20" s="1" t="s">
        <v>51</v>
      </c>
      <c r="E20" s="1" t="s">
        <v>52</v>
      </c>
      <c r="F20" s="1" t="s">
        <v>23</v>
      </c>
      <c r="G20" s="1" t="s">
        <v>50</v>
      </c>
      <c r="H20" s="1" t="s">
        <v>75</v>
      </c>
      <c r="I20" s="31">
        <f>374.53*0.9393</f>
        <v>351.796029</v>
      </c>
      <c r="J20" s="12"/>
      <c r="K20" s="12"/>
      <c r="L20" s="12"/>
      <c r="M20" s="12"/>
      <c r="N20" s="7"/>
    </row>
    <row r="21" spans="1:14" ht="55.5" customHeight="1">
      <c r="A21" s="1">
        <v>18</v>
      </c>
      <c r="B21" s="5">
        <v>130</v>
      </c>
      <c r="C21" s="1">
        <v>886</v>
      </c>
      <c r="D21" s="1" t="s">
        <v>51</v>
      </c>
      <c r="E21" s="1" t="s">
        <v>52</v>
      </c>
      <c r="F21" s="1" t="s">
        <v>23</v>
      </c>
      <c r="G21" s="1" t="s">
        <v>50</v>
      </c>
      <c r="H21" s="1" t="s">
        <v>76</v>
      </c>
      <c r="I21" s="31">
        <f>800*0.9393</f>
        <v>751.44</v>
      </c>
      <c r="J21" s="12"/>
      <c r="K21" s="12"/>
      <c r="L21" s="12"/>
      <c r="M21" s="12"/>
      <c r="N21" s="7"/>
    </row>
    <row r="22" spans="1:14" ht="89.25" customHeight="1">
      <c r="A22" s="3">
        <v>19</v>
      </c>
      <c r="B22" s="5">
        <v>132</v>
      </c>
      <c r="C22" s="1">
        <v>7950</v>
      </c>
      <c r="D22" s="1" t="s">
        <v>70</v>
      </c>
      <c r="E22" s="1" t="s">
        <v>17</v>
      </c>
      <c r="F22" s="1" t="s">
        <v>23</v>
      </c>
      <c r="G22" s="1" t="s">
        <v>33</v>
      </c>
      <c r="H22" s="1" t="s">
        <v>30</v>
      </c>
      <c r="I22" s="31">
        <f>800*0.9393</f>
        <v>751.44</v>
      </c>
      <c r="J22" s="12"/>
      <c r="K22" s="12"/>
      <c r="L22" s="12"/>
      <c r="M22" s="12"/>
      <c r="N22" s="7"/>
    </row>
    <row r="23" spans="1:14" ht="25.5">
      <c r="A23" s="1">
        <v>20</v>
      </c>
      <c r="B23" s="5">
        <v>137</v>
      </c>
      <c r="C23" s="1">
        <v>6079</v>
      </c>
      <c r="D23" s="1" t="s">
        <v>11</v>
      </c>
      <c r="E23" s="1" t="s">
        <v>40</v>
      </c>
      <c r="F23" s="1" t="s">
        <v>23</v>
      </c>
      <c r="G23" s="1" t="s">
        <v>45</v>
      </c>
      <c r="H23" s="1" t="s">
        <v>28</v>
      </c>
      <c r="I23" s="31">
        <f>800*0.9393</f>
        <v>751.44</v>
      </c>
      <c r="J23" s="12"/>
      <c r="K23" s="12"/>
      <c r="L23" s="12"/>
      <c r="M23" s="12"/>
      <c r="N23" s="7"/>
    </row>
    <row r="24" spans="1:14" ht="93" customHeight="1">
      <c r="A24" s="3">
        <v>21</v>
      </c>
      <c r="B24" s="5">
        <v>152</v>
      </c>
      <c r="C24" s="5"/>
      <c r="D24" s="1" t="s">
        <v>10</v>
      </c>
      <c r="E24" s="1" t="s">
        <v>17</v>
      </c>
      <c r="F24" s="1" t="s">
        <v>23</v>
      </c>
      <c r="G24" s="1" t="s">
        <v>32</v>
      </c>
      <c r="H24" s="1" t="s">
        <v>27</v>
      </c>
      <c r="I24" s="31">
        <f>500*0.9393</f>
        <v>469.65000000000003</v>
      </c>
      <c r="J24" s="12"/>
      <c r="K24" s="12"/>
      <c r="L24" s="12"/>
      <c r="M24" s="12"/>
      <c r="N24" s="7"/>
    </row>
    <row r="25" spans="1:14" ht="88.5" customHeight="1">
      <c r="A25" s="1">
        <v>22</v>
      </c>
      <c r="B25" s="5">
        <v>155</v>
      </c>
      <c r="C25" s="1">
        <v>8186</v>
      </c>
      <c r="D25" s="1" t="s">
        <v>9</v>
      </c>
      <c r="E25" s="1" t="s">
        <v>16</v>
      </c>
      <c r="F25" s="1" t="s">
        <v>23</v>
      </c>
      <c r="G25" s="1" t="s">
        <v>42</v>
      </c>
      <c r="H25" s="1" t="s">
        <v>26</v>
      </c>
      <c r="I25" s="31">
        <f>800*0.9393</f>
        <v>751.44</v>
      </c>
      <c r="J25" s="12"/>
      <c r="K25" s="12"/>
      <c r="L25" s="12"/>
      <c r="M25" s="12"/>
      <c r="N25" s="7"/>
    </row>
    <row r="26" spans="1:14" ht="71.25" customHeight="1">
      <c r="A26" s="3">
        <v>23</v>
      </c>
      <c r="B26" s="5">
        <v>252</v>
      </c>
      <c r="C26" s="1">
        <v>7513</v>
      </c>
      <c r="D26" s="1" t="s">
        <v>13</v>
      </c>
      <c r="E26" s="1" t="s">
        <v>17</v>
      </c>
      <c r="F26" s="1" t="s">
        <v>23</v>
      </c>
      <c r="G26" s="1" t="s">
        <v>54</v>
      </c>
      <c r="H26" s="1" t="s">
        <v>29</v>
      </c>
      <c r="I26" s="31">
        <f>650*0.9393</f>
        <v>610.545</v>
      </c>
      <c r="J26" s="12"/>
      <c r="K26" s="12"/>
      <c r="L26" s="12"/>
      <c r="M26" s="12"/>
      <c r="N26" s="7"/>
    </row>
    <row r="27" spans="1:14" ht="42.75" customHeight="1">
      <c r="A27" s="1">
        <v>24</v>
      </c>
      <c r="B27" s="5">
        <v>261</v>
      </c>
      <c r="C27" s="1">
        <v>893</v>
      </c>
      <c r="D27" s="1" t="s">
        <v>77</v>
      </c>
      <c r="E27" s="1" t="s">
        <v>78</v>
      </c>
      <c r="F27" s="1" t="s">
        <v>79</v>
      </c>
      <c r="G27" s="1" t="s">
        <v>80</v>
      </c>
      <c r="H27" s="1" t="s">
        <v>81</v>
      </c>
      <c r="I27" s="31">
        <f>800*0.9393</f>
        <v>751.44</v>
      </c>
      <c r="J27" s="12"/>
      <c r="K27" s="12"/>
      <c r="L27" s="12"/>
      <c r="M27" s="12"/>
      <c r="N27" s="7"/>
    </row>
    <row r="28" spans="1:14" ht="52.5" customHeight="1">
      <c r="A28" s="3">
        <v>25</v>
      </c>
      <c r="B28" s="5">
        <v>299</v>
      </c>
      <c r="C28" s="1">
        <v>6317</v>
      </c>
      <c r="D28" s="1" t="s">
        <v>14</v>
      </c>
      <c r="E28" s="1" t="s">
        <v>21</v>
      </c>
      <c r="F28" s="1" t="s">
        <v>23</v>
      </c>
      <c r="G28" s="1" t="s">
        <v>34</v>
      </c>
      <c r="H28" s="1" t="s">
        <v>31</v>
      </c>
      <c r="I28" s="31">
        <f>800*0.9393</f>
        <v>751.44</v>
      </c>
      <c r="J28" s="12"/>
      <c r="K28" s="12"/>
      <c r="L28" s="12"/>
      <c r="M28" s="12"/>
      <c r="N28" s="7"/>
    </row>
    <row r="29" spans="1:14" ht="81.75" customHeight="1" thickBot="1">
      <c r="A29" s="3">
        <v>26</v>
      </c>
      <c r="B29" s="5">
        <v>309</v>
      </c>
      <c r="C29" s="1">
        <v>6956</v>
      </c>
      <c r="D29" s="1" t="s">
        <v>12</v>
      </c>
      <c r="E29" s="1" t="s">
        <v>19</v>
      </c>
      <c r="F29" s="1" t="s">
        <v>25</v>
      </c>
      <c r="G29" s="1" t="s">
        <v>48</v>
      </c>
      <c r="H29" s="1" t="s">
        <v>82</v>
      </c>
      <c r="I29" s="36">
        <f>800*0.9393</f>
        <v>751.44</v>
      </c>
      <c r="J29" s="12"/>
      <c r="K29" s="12"/>
      <c r="L29" s="12"/>
      <c r="M29" s="12"/>
      <c r="N29" s="7"/>
    </row>
    <row r="30" spans="1:14" ht="13.5" thickBot="1">
      <c r="A30" s="28"/>
      <c r="B30" s="28"/>
      <c r="C30" s="28"/>
      <c r="D30" s="28"/>
      <c r="E30" s="28"/>
      <c r="F30" s="28"/>
      <c r="G30" s="28"/>
      <c r="H30" s="28"/>
      <c r="I30" s="19">
        <f>SUM(I4:I29)</f>
        <v>15709.595247000003</v>
      </c>
      <c r="J30" s="22"/>
      <c r="K30" s="21"/>
      <c r="L30" s="30"/>
      <c r="M30" s="12"/>
      <c r="N30" s="7"/>
    </row>
    <row r="31" spans="9:14" ht="12.75">
      <c r="I31" s="20"/>
      <c r="J31" s="22"/>
      <c r="K31" s="21"/>
      <c r="L31" s="23"/>
      <c r="M31" s="12"/>
      <c r="N31" s="7"/>
    </row>
    <row r="32" spans="9:14" ht="12.75">
      <c r="I32" s="20"/>
      <c r="J32" s="22"/>
      <c r="K32" s="21"/>
      <c r="L32" s="23"/>
      <c r="M32" s="12"/>
      <c r="N32" s="7"/>
    </row>
    <row r="33" spans="9:14" ht="12.75">
      <c r="I33" s="20"/>
      <c r="J33" s="22"/>
      <c r="K33" s="21"/>
      <c r="L33" s="23"/>
      <c r="M33" s="12"/>
      <c r="N33" s="7"/>
    </row>
    <row r="34" spans="9:15" ht="13.5" thickBot="1">
      <c r="I34" s="20"/>
      <c r="J34" s="20"/>
      <c r="K34" s="21"/>
      <c r="L34" s="13"/>
      <c r="M34" s="12"/>
      <c r="N34" s="13"/>
      <c r="O34" s="13"/>
    </row>
    <row r="35" spans="1:16" ht="13.5" thickBot="1">
      <c r="A35" s="24" t="s">
        <v>255</v>
      </c>
      <c r="B35" s="25"/>
      <c r="C35" s="25"/>
      <c r="D35" s="25"/>
      <c r="E35" s="25"/>
      <c r="F35" s="25"/>
      <c r="G35" s="26"/>
      <c r="H35" s="26"/>
      <c r="I35" s="25"/>
      <c r="J35" s="26"/>
      <c r="K35" s="27"/>
      <c r="L35" s="32"/>
      <c r="M35" s="32"/>
      <c r="N35" s="32"/>
      <c r="O35" s="13"/>
      <c r="P35" s="7"/>
    </row>
    <row r="36" spans="1:16" ht="81.75" thickBot="1">
      <c r="A36" s="18" t="s">
        <v>0</v>
      </c>
      <c r="B36" s="18" t="s">
        <v>1</v>
      </c>
      <c r="C36" s="18" t="s">
        <v>2</v>
      </c>
      <c r="D36" s="18" t="s">
        <v>3</v>
      </c>
      <c r="E36" s="18" t="s">
        <v>4</v>
      </c>
      <c r="F36" s="18" t="s">
        <v>5</v>
      </c>
      <c r="G36" s="18" t="s">
        <v>86</v>
      </c>
      <c r="H36" s="17" t="s">
        <v>87</v>
      </c>
      <c r="I36" s="17" t="s">
        <v>7</v>
      </c>
      <c r="J36" s="17" t="s">
        <v>88</v>
      </c>
      <c r="K36" s="33" t="s">
        <v>8</v>
      </c>
      <c r="L36" s="14"/>
      <c r="M36" s="14"/>
      <c r="N36" s="14"/>
      <c r="O36" s="14"/>
      <c r="P36" s="7"/>
    </row>
    <row r="37" spans="1:16" ht="51">
      <c r="A37" s="3">
        <v>1</v>
      </c>
      <c r="B37" s="4">
        <v>49</v>
      </c>
      <c r="C37" s="3">
        <v>582</v>
      </c>
      <c r="D37" s="3" t="s">
        <v>89</v>
      </c>
      <c r="E37" s="3" t="s">
        <v>90</v>
      </c>
      <c r="F37" s="3" t="s">
        <v>23</v>
      </c>
      <c r="G37" s="3" t="s">
        <v>91</v>
      </c>
      <c r="H37" s="3" t="s">
        <v>92</v>
      </c>
      <c r="I37" s="3" t="s">
        <v>93</v>
      </c>
      <c r="J37" s="3" t="s">
        <v>94</v>
      </c>
      <c r="K37" s="6">
        <f>351.05*0.9393</f>
        <v>329.741265</v>
      </c>
      <c r="L37" s="12"/>
      <c r="M37" s="12"/>
      <c r="N37" s="12"/>
      <c r="O37" s="15"/>
      <c r="P37" s="10"/>
    </row>
    <row r="38" spans="1:16" ht="101.25" customHeight="1">
      <c r="A38" s="1">
        <v>2</v>
      </c>
      <c r="B38" s="5">
        <v>58</v>
      </c>
      <c r="C38" s="5">
        <v>795</v>
      </c>
      <c r="D38" s="1" t="s">
        <v>95</v>
      </c>
      <c r="E38" s="1" t="s">
        <v>96</v>
      </c>
      <c r="F38" s="1" t="s">
        <v>25</v>
      </c>
      <c r="G38" s="1" t="s">
        <v>97</v>
      </c>
      <c r="H38" s="1" t="s">
        <v>98</v>
      </c>
      <c r="I38" s="1" t="s">
        <v>99</v>
      </c>
      <c r="J38" s="1" t="s">
        <v>100</v>
      </c>
      <c r="K38" s="2">
        <f>1147.2*0.9393</f>
        <v>1077.5649600000002</v>
      </c>
      <c r="L38" s="12"/>
      <c r="M38" s="12"/>
      <c r="N38" s="12"/>
      <c r="O38" s="16"/>
      <c r="P38" s="10"/>
    </row>
    <row r="39" spans="1:16" ht="69.75" customHeight="1">
      <c r="A39" s="3">
        <v>3</v>
      </c>
      <c r="B39" s="5">
        <v>65</v>
      </c>
      <c r="C39" s="1">
        <v>113</v>
      </c>
      <c r="D39" s="1" t="s">
        <v>39</v>
      </c>
      <c r="E39" s="1" t="s">
        <v>40</v>
      </c>
      <c r="F39" s="1" t="s">
        <v>23</v>
      </c>
      <c r="G39" s="1" t="s">
        <v>102</v>
      </c>
      <c r="H39" s="1" t="s">
        <v>103</v>
      </c>
      <c r="I39" s="1" t="s">
        <v>104</v>
      </c>
      <c r="J39" s="1" t="s">
        <v>105</v>
      </c>
      <c r="K39" s="2">
        <f>188.06*0.9393</f>
        <v>176.644758</v>
      </c>
      <c r="L39" s="12"/>
      <c r="M39" s="12"/>
      <c r="N39" s="12"/>
      <c r="O39" s="15"/>
      <c r="P39" s="10"/>
    </row>
    <row r="40" spans="1:16" ht="141" customHeight="1">
      <c r="A40" s="1">
        <v>4</v>
      </c>
      <c r="B40" s="5">
        <v>80</v>
      </c>
      <c r="C40" s="1">
        <v>796</v>
      </c>
      <c r="D40" s="1" t="s">
        <v>106</v>
      </c>
      <c r="E40" s="1" t="s">
        <v>96</v>
      </c>
      <c r="F40" s="1" t="s">
        <v>25</v>
      </c>
      <c r="G40" s="1" t="s">
        <v>107</v>
      </c>
      <c r="H40" s="1" t="s">
        <v>108</v>
      </c>
      <c r="I40" s="1" t="s">
        <v>109</v>
      </c>
      <c r="J40" s="1" t="s">
        <v>110</v>
      </c>
      <c r="K40" s="2">
        <f>1189.46*0.9393</f>
        <v>1117.259778</v>
      </c>
      <c r="L40" s="12"/>
      <c r="M40" s="12"/>
      <c r="N40" s="12"/>
      <c r="O40" s="15"/>
      <c r="P40" s="10"/>
    </row>
    <row r="41" spans="1:16" ht="54.75" customHeight="1">
      <c r="A41" s="3">
        <v>5</v>
      </c>
      <c r="B41" s="5">
        <v>83</v>
      </c>
      <c r="C41" s="1">
        <v>521</v>
      </c>
      <c r="D41" s="1" t="s">
        <v>111</v>
      </c>
      <c r="E41" s="1" t="s">
        <v>112</v>
      </c>
      <c r="F41" s="1" t="s">
        <v>23</v>
      </c>
      <c r="G41" s="1" t="s">
        <v>113</v>
      </c>
      <c r="H41" s="1" t="s">
        <v>114</v>
      </c>
      <c r="I41" s="1" t="s">
        <v>115</v>
      </c>
      <c r="J41" s="1" t="s">
        <v>116</v>
      </c>
      <c r="K41" s="2">
        <f>587.68*0.9393</f>
        <v>552.0078239999999</v>
      </c>
      <c r="L41" s="12"/>
      <c r="M41" s="12"/>
      <c r="N41" s="12"/>
      <c r="O41" s="15"/>
      <c r="P41" s="10"/>
    </row>
    <row r="42" spans="1:16" ht="102" customHeight="1">
      <c r="A42" s="1">
        <v>6</v>
      </c>
      <c r="B42" s="5">
        <v>88</v>
      </c>
      <c r="C42" s="1">
        <v>6211</v>
      </c>
      <c r="D42" s="1" t="s">
        <v>117</v>
      </c>
      <c r="E42" s="1" t="s">
        <v>118</v>
      </c>
      <c r="F42" s="1" t="s">
        <v>23</v>
      </c>
      <c r="G42" s="1" t="s">
        <v>119</v>
      </c>
      <c r="H42" s="1" t="s">
        <v>120</v>
      </c>
      <c r="I42" s="1" t="s">
        <v>56</v>
      </c>
      <c r="J42" s="1" t="s">
        <v>121</v>
      </c>
      <c r="K42" s="2">
        <f>716.59*0.9393</f>
        <v>673.092987</v>
      </c>
      <c r="L42" s="15"/>
      <c r="M42" s="15"/>
      <c r="N42" s="12"/>
      <c r="O42" s="13"/>
      <c r="P42" s="10"/>
    </row>
    <row r="43" spans="1:16" ht="99" customHeight="1">
      <c r="A43" s="3">
        <v>7</v>
      </c>
      <c r="B43" s="5">
        <v>107</v>
      </c>
      <c r="C43" s="1">
        <v>502</v>
      </c>
      <c r="D43" s="1" t="s">
        <v>122</v>
      </c>
      <c r="E43" s="1" t="s">
        <v>123</v>
      </c>
      <c r="F43" s="1" t="s">
        <v>49</v>
      </c>
      <c r="G43" s="1" t="s">
        <v>124</v>
      </c>
      <c r="H43" s="1" t="s">
        <v>125</v>
      </c>
      <c r="I43" s="1" t="s">
        <v>126</v>
      </c>
      <c r="J43" s="1" t="s">
        <v>127</v>
      </c>
      <c r="K43" s="2">
        <f>523.52*0.9393</f>
        <v>491.742336</v>
      </c>
      <c r="L43" s="12"/>
      <c r="M43" s="12"/>
      <c r="N43" s="12"/>
      <c r="O43" s="15"/>
      <c r="P43" s="10"/>
    </row>
    <row r="44" spans="1:16" ht="90" customHeight="1">
      <c r="A44" s="1">
        <v>8</v>
      </c>
      <c r="B44" s="5">
        <v>110</v>
      </c>
      <c r="C44" s="1">
        <v>502</v>
      </c>
      <c r="D44" s="1" t="s">
        <v>122</v>
      </c>
      <c r="E44" s="1" t="s">
        <v>123</v>
      </c>
      <c r="F44" s="1" t="s">
        <v>49</v>
      </c>
      <c r="G44" s="1" t="s">
        <v>124</v>
      </c>
      <c r="H44" s="1" t="s">
        <v>125</v>
      </c>
      <c r="I44" s="1" t="s">
        <v>126</v>
      </c>
      <c r="J44" s="1" t="s">
        <v>128</v>
      </c>
      <c r="K44" s="2">
        <f>424.99*0.9393</f>
        <v>399.193107</v>
      </c>
      <c r="L44" s="12"/>
      <c r="M44" s="12"/>
      <c r="N44" s="12"/>
      <c r="O44" s="15"/>
      <c r="P44" s="10"/>
    </row>
    <row r="45" spans="1:16" ht="87.75" customHeight="1">
      <c r="A45" s="1">
        <v>9</v>
      </c>
      <c r="B45" s="5">
        <v>124</v>
      </c>
      <c r="C45" s="1">
        <v>614</v>
      </c>
      <c r="D45" s="1" t="s">
        <v>129</v>
      </c>
      <c r="E45" s="1" t="s">
        <v>130</v>
      </c>
      <c r="F45" s="1" t="s">
        <v>23</v>
      </c>
      <c r="G45" s="1" t="s">
        <v>131</v>
      </c>
      <c r="H45" s="1" t="s">
        <v>132</v>
      </c>
      <c r="I45" s="1" t="s">
        <v>133</v>
      </c>
      <c r="J45" s="1" t="s">
        <v>134</v>
      </c>
      <c r="K45" s="2">
        <f>484*0.9393</f>
        <v>454.6212</v>
      </c>
      <c r="L45" s="12"/>
      <c r="M45" s="12"/>
      <c r="N45" s="12"/>
      <c r="O45" s="16"/>
      <c r="P45" s="10"/>
    </row>
    <row r="46" spans="1:16" ht="51">
      <c r="A46" s="3">
        <v>11</v>
      </c>
      <c r="B46" s="5">
        <v>134</v>
      </c>
      <c r="C46" s="1">
        <v>8563</v>
      </c>
      <c r="D46" s="1" t="s">
        <v>135</v>
      </c>
      <c r="E46" s="1" t="s">
        <v>136</v>
      </c>
      <c r="F46" s="1" t="s">
        <v>23</v>
      </c>
      <c r="G46" s="1" t="s">
        <v>137</v>
      </c>
      <c r="H46" s="1" t="s">
        <v>138</v>
      </c>
      <c r="I46" s="1" t="s">
        <v>139</v>
      </c>
      <c r="J46" s="1" t="s">
        <v>140</v>
      </c>
      <c r="K46" s="2">
        <f>505.44*0.9393</f>
        <v>474.759792</v>
      </c>
      <c r="L46" s="15"/>
      <c r="M46" s="15"/>
      <c r="N46" s="12"/>
      <c r="O46" s="15"/>
      <c r="P46" s="10"/>
    </row>
    <row r="47" spans="1:16" ht="76.5">
      <c r="A47" s="1">
        <v>12</v>
      </c>
      <c r="B47" s="5">
        <v>156</v>
      </c>
      <c r="C47" s="1">
        <v>6235</v>
      </c>
      <c r="D47" s="1" t="s">
        <v>141</v>
      </c>
      <c r="E47" s="1" t="s">
        <v>96</v>
      </c>
      <c r="F47" s="1" t="s">
        <v>25</v>
      </c>
      <c r="G47" s="1" t="s">
        <v>142</v>
      </c>
      <c r="H47" s="1" t="s">
        <v>143</v>
      </c>
      <c r="I47" s="1" t="s">
        <v>144</v>
      </c>
      <c r="J47" s="1" t="s">
        <v>145</v>
      </c>
      <c r="K47" s="2">
        <f>1561.87*0.9393</f>
        <v>1467.0644909999999</v>
      </c>
      <c r="L47" s="12"/>
      <c r="M47" s="12"/>
      <c r="N47" s="12"/>
      <c r="O47" s="15"/>
      <c r="P47" s="10"/>
    </row>
    <row r="48" spans="1:16" ht="63.75">
      <c r="A48" s="3">
        <v>13</v>
      </c>
      <c r="B48" s="5">
        <v>158</v>
      </c>
      <c r="C48" s="1">
        <v>618</v>
      </c>
      <c r="D48" s="1" t="s">
        <v>146</v>
      </c>
      <c r="E48" s="1" t="s">
        <v>112</v>
      </c>
      <c r="F48" s="1" t="s">
        <v>23</v>
      </c>
      <c r="G48" s="1" t="s">
        <v>147</v>
      </c>
      <c r="H48" s="1" t="s">
        <v>148</v>
      </c>
      <c r="I48" s="1" t="s">
        <v>149</v>
      </c>
      <c r="J48" s="1" t="s">
        <v>150</v>
      </c>
      <c r="K48" s="2">
        <f>865.51*0.9393</f>
        <v>812.9735430000001</v>
      </c>
      <c r="L48" s="15"/>
      <c r="M48" s="15"/>
      <c r="N48" s="12"/>
      <c r="O48" s="13"/>
      <c r="P48" s="10"/>
    </row>
    <row r="49" spans="1:16" ht="95.25" customHeight="1">
      <c r="A49" s="1">
        <v>14</v>
      </c>
      <c r="B49" s="5">
        <v>159</v>
      </c>
      <c r="C49" s="1">
        <v>380</v>
      </c>
      <c r="D49" s="1" t="s">
        <v>151</v>
      </c>
      <c r="E49" s="1" t="s">
        <v>152</v>
      </c>
      <c r="F49" s="1" t="s">
        <v>23</v>
      </c>
      <c r="G49" s="1" t="s">
        <v>153</v>
      </c>
      <c r="H49" s="1" t="s">
        <v>154</v>
      </c>
      <c r="I49" s="1" t="s">
        <v>155</v>
      </c>
      <c r="J49" s="1" t="s">
        <v>156</v>
      </c>
      <c r="K49" s="2">
        <f>576.22*0.9393</f>
        <v>541.2434460000001</v>
      </c>
      <c r="L49" s="15"/>
      <c r="M49" s="15"/>
      <c r="N49" s="12"/>
      <c r="O49" s="13"/>
      <c r="P49" s="10"/>
    </row>
    <row r="50" spans="1:16" ht="51">
      <c r="A50" s="3">
        <v>15</v>
      </c>
      <c r="B50" s="5">
        <v>160</v>
      </c>
      <c r="C50" s="1">
        <v>380</v>
      </c>
      <c r="D50" s="1" t="s">
        <v>151</v>
      </c>
      <c r="E50" s="1" t="s">
        <v>152</v>
      </c>
      <c r="F50" s="1" t="s">
        <v>23</v>
      </c>
      <c r="G50" s="1" t="s">
        <v>157</v>
      </c>
      <c r="H50" s="1" t="s">
        <v>158</v>
      </c>
      <c r="I50" s="1" t="s">
        <v>155</v>
      </c>
      <c r="J50" s="1" t="s">
        <v>159</v>
      </c>
      <c r="K50" s="2">
        <f>678.21*0.9393</f>
        <v>637.0426530000001</v>
      </c>
      <c r="L50" s="15"/>
      <c r="M50" s="15"/>
      <c r="N50" s="12"/>
      <c r="O50" s="13"/>
      <c r="P50" s="10"/>
    </row>
    <row r="51" spans="1:16" ht="79.5" customHeight="1">
      <c r="A51" s="1">
        <v>16</v>
      </c>
      <c r="B51" s="5">
        <v>170</v>
      </c>
      <c r="C51" s="1">
        <v>6235</v>
      </c>
      <c r="D51" s="1" t="s">
        <v>141</v>
      </c>
      <c r="E51" s="1" t="s">
        <v>96</v>
      </c>
      <c r="F51" s="1" t="s">
        <v>25</v>
      </c>
      <c r="G51" s="1" t="s">
        <v>107</v>
      </c>
      <c r="H51" s="1" t="s">
        <v>160</v>
      </c>
      <c r="I51" s="1" t="s">
        <v>144</v>
      </c>
      <c r="J51" s="1" t="s">
        <v>145</v>
      </c>
      <c r="K51" s="2">
        <f>1561.87*0.9393</f>
        <v>1467.0644909999999</v>
      </c>
      <c r="L51" s="12"/>
      <c r="M51" s="15"/>
      <c r="N51" s="12"/>
      <c r="O51" s="13"/>
      <c r="P51" s="10"/>
    </row>
    <row r="52" spans="1:16" ht="63.75">
      <c r="A52" s="3">
        <v>17</v>
      </c>
      <c r="B52" s="5">
        <v>188</v>
      </c>
      <c r="C52" s="1">
        <v>582</v>
      </c>
      <c r="D52" s="1" t="s">
        <v>161</v>
      </c>
      <c r="E52" s="1" t="s">
        <v>90</v>
      </c>
      <c r="F52" s="1" t="s">
        <v>23</v>
      </c>
      <c r="G52" s="1" t="s">
        <v>162</v>
      </c>
      <c r="H52" s="1" t="s">
        <v>163</v>
      </c>
      <c r="I52" s="1" t="s">
        <v>164</v>
      </c>
      <c r="J52" s="1" t="s">
        <v>165</v>
      </c>
      <c r="K52" s="2">
        <f>657*0.9393</f>
        <v>617.1201</v>
      </c>
      <c r="L52" s="12"/>
      <c r="M52" s="12"/>
      <c r="N52" s="12"/>
      <c r="O52" s="15"/>
      <c r="P52" s="10"/>
    </row>
    <row r="53" spans="1:16" ht="165.75">
      <c r="A53" s="1">
        <v>18</v>
      </c>
      <c r="B53" s="5">
        <v>192</v>
      </c>
      <c r="C53" s="1">
        <v>103</v>
      </c>
      <c r="D53" s="1" t="s">
        <v>166</v>
      </c>
      <c r="E53" s="1" t="s">
        <v>167</v>
      </c>
      <c r="F53" s="1" t="s">
        <v>23</v>
      </c>
      <c r="G53" s="1" t="s">
        <v>168</v>
      </c>
      <c r="H53" s="1" t="s">
        <v>169</v>
      </c>
      <c r="I53" s="1" t="s">
        <v>170</v>
      </c>
      <c r="J53" s="1" t="s">
        <v>171</v>
      </c>
      <c r="K53" s="2">
        <f>3111.72*0.9393</f>
        <v>2922.838596</v>
      </c>
      <c r="L53" s="15"/>
      <c r="M53" s="15"/>
      <c r="N53" s="12"/>
      <c r="O53" s="15"/>
      <c r="P53" s="10"/>
    </row>
    <row r="54" spans="1:16" ht="100.5" customHeight="1">
      <c r="A54" s="1">
        <v>19</v>
      </c>
      <c r="B54" s="5">
        <v>206</v>
      </c>
      <c r="C54" s="1">
        <v>581</v>
      </c>
      <c r="D54" s="1" t="s">
        <v>172</v>
      </c>
      <c r="E54" s="1" t="s">
        <v>101</v>
      </c>
      <c r="F54" s="1" t="s">
        <v>173</v>
      </c>
      <c r="G54" s="1" t="s">
        <v>174</v>
      </c>
      <c r="H54" s="1" t="s">
        <v>175</v>
      </c>
      <c r="I54" s="1" t="s">
        <v>176</v>
      </c>
      <c r="J54" s="1" t="s">
        <v>177</v>
      </c>
      <c r="K54" s="2">
        <f>1050.66*0.9393</f>
        <v>986.8849380000001</v>
      </c>
      <c r="L54" s="12"/>
      <c r="M54" s="12"/>
      <c r="N54" s="12"/>
      <c r="O54" s="15"/>
      <c r="P54" s="10"/>
    </row>
    <row r="55" spans="1:16" ht="97.5" customHeight="1">
      <c r="A55" s="1">
        <v>20</v>
      </c>
      <c r="B55" s="5">
        <v>214</v>
      </c>
      <c r="C55" s="5">
        <v>1555</v>
      </c>
      <c r="D55" s="1" t="s">
        <v>178</v>
      </c>
      <c r="E55" s="1" t="s">
        <v>22</v>
      </c>
      <c r="F55" s="1" t="s">
        <v>23</v>
      </c>
      <c r="G55" s="1" t="s">
        <v>179</v>
      </c>
      <c r="H55" s="1" t="s">
        <v>180</v>
      </c>
      <c r="I55" s="1" t="s">
        <v>181</v>
      </c>
      <c r="J55" s="1" t="s">
        <v>182</v>
      </c>
      <c r="K55" s="2">
        <f>947.97*0.9393</f>
        <v>890.428221</v>
      </c>
      <c r="L55" s="12"/>
      <c r="M55" s="12"/>
      <c r="N55" s="12"/>
      <c r="O55" s="15"/>
      <c r="P55" s="10"/>
    </row>
    <row r="56" spans="1:16" ht="93" customHeight="1">
      <c r="A56" s="1">
        <v>21</v>
      </c>
      <c r="B56" s="5">
        <v>226</v>
      </c>
      <c r="C56" s="1">
        <v>1460</v>
      </c>
      <c r="D56" s="1" t="s">
        <v>183</v>
      </c>
      <c r="E56" s="1" t="s">
        <v>101</v>
      </c>
      <c r="F56" s="1" t="s">
        <v>23</v>
      </c>
      <c r="G56" s="1" t="s">
        <v>184</v>
      </c>
      <c r="H56" s="1" t="s">
        <v>185</v>
      </c>
      <c r="I56" s="1" t="s">
        <v>186</v>
      </c>
      <c r="J56" s="1" t="s">
        <v>187</v>
      </c>
      <c r="K56" s="2">
        <f>2115.13*0.9393</f>
        <v>1986.7416090000002</v>
      </c>
      <c r="L56" s="12"/>
      <c r="M56" s="12"/>
      <c r="N56" s="12"/>
      <c r="O56" s="15"/>
      <c r="P56" s="10"/>
    </row>
    <row r="57" spans="1:16" ht="63.75">
      <c r="A57" s="1">
        <v>22</v>
      </c>
      <c r="B57" s="5">
        <v>248</v>
      </c>
      <c r="C57" s="1">
        <v>782</v>
      </c>
      <c r="D57" s="1" t="s">
        <v>188</v>
      </c>
      <c r="E57" s="1" t="s">
        <v>16</v>
      </c>
      <c r="F57" s="1" t="s">
        <v>23</v>
      </c>
      <c r="G57" s="1" t="s">
        <v>189</v>
      </c>
      <c r="H57" s="1" t="s">
        <v>190</v>
      </c>
      <c r="I57" s="1" t="s">
        <v>191</v>
      </c>
      <c r="J57" s="1" t="s">
        <v>192</v>
      </c>
      <c r="K57" s="2">
        <f>562.35*0.9393</f>
        <v>528.215355</v>
      </c>
      <c r="L57" s="15"/>
      <c r="M57" s="15"/>
      <c r="N57" s="12"/>
      <c r="O57" s="13"/>
      <c r="P57" s="10"/>
    </row>
    <row r="58" spans="1:16" ht="117" customHeight="1">
      <c r="A58" s="1">
        <v>23</v>
      </c>
      <c r="B58" s="5">
        <v>254</v>
      </c>
      <c r="C58" s="1">
        <v>113</v>
      </c>
      <c r="D58" s="1" t="s">
        <v>39</v>
      </c>
      <c r="E58" s="1" t="s">
        <v>40</v>
      </c>
      <c r="F58" s="1" t="s">
        <v>23</v>
      </c>
      <c r="G58" s="1" t="s">
        <v>193</v>
      </c>
      <c r="H58" s="1" t="s">
        <v>194</v>
      </c>
      <c r="I58" s="1" t="s">
        <v>195</v>
      </c>
      <c r="J58" s="1" t="s">
        <v>196</v>
      </c>
      <c r="K58" s="2">
        <f>441*0.9393</f>
        <v>414.23130000000003</v>
      </c>
      <c r="L58" s="12"/>
      <c r="M58" s="12"/>
      <c r="N58" s="12"/>
      <c r="O58" s="15"/>
      <c r="P58" s="10"/>
    </row>
    <row r="59" spans="1:16" ht="117" customHeight="1">
      <c r="A59" s="1">
        <v>24</v>
      </c>
      <c r="B59" s="5">
        <v>256</v>
      </c>
      <c r="C59" s="1">
        <v>894</v>
      </c>
      <c r="D59" s="1" t="s">
        <v>197</v>
      </c>
      <c r="E59" s="1" t="s">
        <v>198</v>
      </c>
      <c r="F59" s="1" t="s">
        <v>23</v>
      </c>
      <c r="G59" s="1" t="s">
        <v>199</v>
      </c>
      <c r="H59" s="1" t="s">
        <v>200</v>
      </c>
      <c r="I59" s="1" t="s">
        <v>201</v>
      </c>
      <c r="J59" s="1" t="s">
        <v>202</v>
      </c>
      <c r="K59" s="2">
        <f>553.15*0.9393</f>
        <v>519.573795</v>
      </c>
      <c r="L59" s="15"/>
      <c r="M59" s="15"/>
      <c r="N59" s="12"/>
      <c r="O59" s="13"/>
      <c r="P59" s="10"/>
    </row>
    <row r="60" spans="1:16" ht="75" customHeight="1">
      <c r="A60" s="3">
        <v>25</v>
      </c>
      <c r="B60" s="5">
        <v>281</v>
      </c>
      <c r="C60" s="5"/>
      <c r="D60" s="1" t="s">
        <v>203</v>
      </c>
      <c r="E60" s="1" t="s">
        <v>204</v>
      </c>
      <c r="F60" s="1" t="s">
        <v>23</v>
      </c>
      <c r="G60" s="1" t="s">
        <v>205</v>
      </c>
      <c r="H60" s="1" t="s">
        <v>206</v>
      </c>
      <c r="I60" s="1" t="s">
        <v>207</v>
      </c>
      <c r="J60" s="1" t="s">
        <v>208</v>
      </c>
      <c r="K60" s="2">
        <f>1182.21*0.9393</f>
        <v>1110.449853</v>
      </c>
      <c r="L60" s="12"/>
      <c r="M60" s="12"/>
      <c r="N60" s="12"/>
      <c r="O60" s="15"/>
      <c r="P60" s="10"/>
    </row>
    <row r="61" spans="1:16" ht="84.75" customHeight="1">
      <c r="A61" s="1">
        <v>26</v>
      </c>
      <c r="B61" s="5">
        <v>282</v>
      </c>
      <c r="C61" s="1">
        <v>899</v>
      </c>
      <c r="D61" s="1" t="s">
        <v>209</v>
      </c>
      <c r="E61" s="1" t="s">
        <v>210</v>
      </c>
      <c r="F61" s="1" t="s">
        <v>23</v>
      </c>
      <c r="G61" s="1" t="s">
        <v>211</v>
      </c>
      <c r="H61" s="1" t="s">
        <v>212</v>
      </c>
      <c r="I61" s="1" t="s">
        <v>213</v>
      </c>
      <c r="J61" s="1" t="s">
        <v>214</v>
      </c>
      <c r="K61" s="2">
        <f>1614.07*0.9393</f>
        <v>1516.095951</v>
      </c>
      <c r="L61" s="12"/>
      <c r="M61" s="12"/>
      <c r="N61" s="12"/>
      <c r="O61" s="15"/>
      <c r="P61" s="10"/>
    </row>
    <row r="62" spans="1:16" ht="102">
      <c r="A62" s="3">
        <v>27</v>
      </c>
      <c r="B62" s="5">
        <v>288</v>
      </c>
      <c r="C62" s="1">
        <v>1472</v>
      </c>
      <c r="D62" s="1" t="s">
        <v>215</v>
      </c>
      <c r="E62" s="1" t="s">
        <v>216</v>
      </c>
      <c r="F62" s="1" t="s">
        <v>23</v>
      </c>
      <c r="G62" s="1" t="s">
        <v>217</v>
      </c>
      <c r="H62" s="1" t="s">
        <v>218</v>
      </c>
      <c r="I62" s="1" t="s">
        <v>219</v>
      </c>
      <c r="J62" s="1" t="s">
        <v>220</v>
      </c>
      <c r="K62" s="2">
        <f>645.75*0.9393</f>
        <v>606.5529750000001</v>
      </c>
      <c r="L62" s="12"/>
      <c r="M62" s="12"/>
      <c r="N62" s="12"/>
      <c r="O62" s="15"/>
      <c r="P62" s="10"/>
    </row>
    <row r="63" spans="1:16" ht="38.25">
      <c r="A63" s="1">
        <v>28</v>
      </c>
      <c r="B63" s="5">
        <v>290</v>
      </c>
      <c r="C63" s="1">
        <v>521</v>
      </c>
      <c r="D63" s="1" t="s">
        <v>111</v>
      </c>
      <c r="E63" s="1" t="s">
        <v>22</v>
      </c>
      <c r="F63" s="1" t="s">
        <v>23</v>
      </c>
      <c r="G63" s="1" t="s">
        <v>221</v>
      </c>
      <c r="H63" s="1" t="s">
        <v>222</v>
      </c>
      <c r="I63" s="1" t="s">
        <v>115</v>
      </c>
      <c r="J63" s="1" t="s">
        <v>116</v>
      </c>
      <c r="K63" s="2">
        <f>559.45*0.9393</f>
        <v>525.491385</v>
      </c>
      <c r="L63" s="12"/>
      <c r="M63" s="15"/>
      <c r="N63" s="12"/>
      <c r="O63" s="13"/>
      <c r="P63" s="10"/>
    </row>
    <row r="64" spans="1:16" ht="63.75">
      <c r="A64" s="1">
        <v>29</v>
      </c>
      <c r="B64" s="5">
        <v>295</v>
      </c>
      <c r="C64" s="1">
        <v>582</v>
      </c>
      <c r="D64" s="1" t="s">
        <v>223</v>
      </c>
      <c r="E64" s="1" t="s">
        <v>90</v>
      </c>
      <c r="F64" s="1" t="s">
        <v>23</v>
      </c>
      <c r="G64" s="1" t="s">
        <v>224</v>
      </c>
      <c r="H64" s="1" t="s">
        <v>225</v>
      </c>
      <c r="I64" s="1" t="s">
        <v>226</v>
      </c>
      <c r="J64" s="1" t="s">
        <v>227</v>
      </c>
      <c r="K64" s="2">
        <f>482*0.9393</f>
        <v>452.74260000000004</v>
      </c>
      <c r="L64" s="12"/>
      <c r="M64" s="12"/>
      <c r="N64" s="12"/>
      <c r="O64" s="13"/>
      <c r="P64" s="10"/>
    </row>
    <row r="65" spans="1:16" ht="76.5">
      <c r="A65" s="1">
        <v>30</v>
      </c>
      <c r="B65" s="5">
        <v>300</v>
      </c>
      <c r="C65" s="1">
        <v>6317</v>
      </c>
      <c r="D65" s="1" t="s">
        <v>14</v>
      </c>
      <c r="E65" s="1" t="s">
        <v>21</v>
      </c>
      <c r="F65" s="1" t="s">
        <v>23</v>
      </c>
      <c r="G65" s="1" t="s">
        <v>34</v>
      </c>
      <c r="H65" s="1" t="s">
        <v>228</v>
      </c>
      <c r="I65" s="1" t="s">
        <v>229</v>
      </c>
      <c r="J65" s="1" t="s">
        <v>230</v>
      </c>
      <c r="K65" s="2">
        <f>762.76*0.9393</f>
        <v>716.460468</v>
      </c>
      <c r="L65" s="12"/>
      <c r="M65" s="12"/>
      <c r="N65" s="12"/>
      <c r="O65" s="15"/>
      <c r="P65" s="10"/>
    </row>
    <row r="66" spans="1:16" ht="189.75" customHeight="1">
      <c r="A66" s="3">
        <v>31</v>
      </c>
      <c r="B66" s="5">
        <v>307</v>
      </c>
      <c r="C66" s="1">
        <v>6956</v>
      </c>
      <c r="D66" s="1" t="s">
        <v>231</v>
      </c>
      <c r="E66" s="1" t="s">
        <v>232</v>
      </c>
      <c r="F66" s="1" t="s">
        <v>25</v>
      </c>
      <c r="G66" s="1" t="s">
        <v>233</v>
      </c>
      <c r="H66" s="1" t="s">
        <v>234</v>
      </c>
      <c r="I66" s="1" t="s">
        <v>235</v>
      </c>
      <c r="J66" s="1" t="s">
        <v>236</v>
      </c>
      <c r="K66" s="2">
        <f>2593.76*0.9393</f>
        <v>2436.318768</v>
      </c>
      <c r="L66" s="12"/>
      <c r="M66" s="12"/>
      <c r="N66" s="12"/>
      <c r="O66" s="15"/>
      <c r="P66" s="10"/>
    </row>
    <row r="67" spans="1:16" ht="88.5" customHeight="1">
      <c r="A67" s="1">
        <v>32</v>
      </c>
      <c r="B67" s="5">
        <v>310</v>
      </c>
      <c r="C67" s="1">
        <v>6956</v>
      </c>
      <c r="D67" s="1" t="s">
        <v>231</v>
      </c>
      <c r="E67" s="1" t="s">
        <v>237</v>
      </c>
      <c r="F67" s="1" t="s">
        <v>25</v>
      </c>
      <c r="G67" s="1" t="s">
        <v>48</v>
      </c>
      <c r="H67" s="1" t="s">
        <v>238</v>
      </c>
      <c r="I67" s="1" t="s">
        <v>235</v>
      </c>
      <c r="J67" s="1" t="s">
        <v>239</v>
      </c>
      <c r="K67" s="2">
        <f>707.76*0.9393</f>
        <v>664.7989680000001</v>
      </c>
      <c r="L67" s="12"/>
      <c r="M67" s="12"/>
      <c r="N67" s="12"/>
      <c r="O67" s="15"/>
      <c r="P67" s="10"/>
    </row>
    <row r="68" spans="1:16" ht="89.25" customHeight="1">
      <c r="A68" s="3">
        <v>33</v>
      </c>
      <c r="B68" s="5">
        <v>311</v>
      </c>
      <c r="C68" s="1">
        <v>6956</v>
      </c>
      <c r="D68" s="1" t="s">
        <v>240</v>
      </c>
      <c r="E68" s="1" t="s">
        <v>237</v>
      </c>
      <c r="F68" s="1" t="s">
        <v>25</v>
      </c>
      <c r="G68" s="1" t="s">
        <v>241</v>
      </c>
      <c r="H68" s="1" t="s">
        <v>242</v>
      </c>
      <c r="I68" s="1" t="s">
        <v>235</v>
      </c>
      <c r="J68" s="1" t="s">
        <v>243</v>
      </c>
      <c r="K68" s="2">
        <f>1586.88*0.9393</f>
        <v>1490.5563840000002</v>
      </c>
      <c r="L68" s="12"/>
      <c r="M68" s="12"/>
      <c r="N68" s="12"/>
      <c r="O68" s="15"/>
      <c r="P68" s="10"/>
    </row>
    <row r="69" spans="1:16" ht="99" customHeight="1">
      <c r="A69" s="1">
        <v>34</v>
      </c>
      <c r="B69" s="5">
        <v>312</v>
      </c>
      <c r="C69" s="1">
        <v>6956</v>
      </c>
      <c r="D69" s="1" t="s">
        <v>240</v>
      </c>
      <c r="E69" s="1" t="s">
        <v>237</v>
      </c>
      <c r="F69" s="1" t="s">
        <v>25</v>
      </c>
      <c r="G69" s="1" t="s">
        <v>244</v>
      </c>
      <c r="H69" s="1" t="s">
        <v>245</v>
      </c>
      <c r="I69" s="1" t="s">
        <v>235</v>
      </c>
      <c r="J69" s="1" t="s">
        <v>246</v>
      </c>
      <c r="K69" s="2">
        <f>1327.16*0.9393</f>
        <v>1246.601388</v>
      </c>
      <c r="L69" s="12"/>
      <c r="M69" s="12"/>
      <c r="N69" s="12"/>
      <c r="O69" s="15"/>
      <c r="P69" s="10"/>
    </row>
    <row r="70" spans="1:16" ht="115.5" customHeight="1">
      <c r="A70" s="3">
        <v>35</v>
      </c>
      <c r="B70" s="5">
        <v>313</v>
      </c>
      <c r="C70" s="1">
        <v>6956</v>
      </c>
      <c r="D70" s="1" t="s">
        <v>231</v>
      </c>
      <c r="E70" s="1" t="s">
        <v>237</v>
      </c>
      <c r="F70" s="1" t="s">
        <v>25</v>
      </c>
      <c r="G70" s="1" t="s">
        <v>244</v>
      </c>
      <c r="H70" s="1" t="s">
        <v>242</v>
      </c>
      <c r="I70" s="1" t="s">
        <v>235</v>
      </c>
      <c r="J70" s="1" t="s">
        <v>247</v>
      </c>
      <c r="K70" s="2">
        <f>1725.74*0.9393</f>
        <v>1620.987582</v>
      </c>
      <c r="L70" s="12"/>
      <c r="M70" s="12"/>
      <c r="N70" s="12"/>
      <c r="O70" s="15"/>
      <c r="P70" s="10"/>
    </row>
    <row r="71" spans="1:16" ht="147" customHeight="1" thickBot="1">
      <c r="A71" s="1">
        <v>36</v>
      </c>
      <c r="B71" s="5">
        <v>314</v>
      </c>
      <c r="C71" s="1">
        <v>6956</v>
      </c>
      <c r="D71" s="1" t="s">
        <v>231</v>
      </c>
      <c r="E71" s="1" t="s">
        <v>19</v>
      </c>
      <c r="F71" s="1" t="s">
        <v>25</v>
      </c>
      <c r="G71" s="1" t="s">
        <v>248</v>
      </c>
      <c r="H71" s="1" t="s">
        <v>249</v>
      </c>
      <c r="I71" s="1" t="s">
        <v>235</v>
      </c>
      <c r="J71" s="1" t="s">
        <v>236</v>
      </c>
      <c r="K71" s="8">
        <f>2792.73*0.9393</f>
        <v>2623.2112890000003</v>
      </c>
      <c r="L71" s="12"/>
      <c r="M71" s="12"/>
      <c r="N71" s="12"/>
      <c r="O71" s="15"/>
      <c r="P71" s="10"/>
    </row>
    <row r="72" spans="1:16" ht="13.5" thickBo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19">
        <f>SUM(K37:K71)</f>
        <v>34548.318156</v>
      </c>
      <c r="L72" s="22"/>
      <c r="M72" s="22"/>
      <c r="N72" s="21"/>
      <c r="O72" s="13"/>
      <c r="P72" s="12"/>
    </row>
    <row r="73" spans="1:16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2"/>
      <c r="M73" s="22"/>
      <c r="N73" s="21"/>
      <c r="O73" s="13"/>
      <c r="P73" s="12"/>
    </row>
    <row r="74" spans="1:16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2"/>
      <c r="M74" s="22"/>
      <c r="N74" s="21"/>
      <c r="O74" s="13"/>
      <c r="P74" s="12"/>
    </row>
    <row r="75" spans="1:16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0"/>
      <c r="M75" s="22"/>
      <c r="N75" s="21"/>
      <c r="O75" s="13"/>
      <c r="P75" s="12"/>
    </row>
    <row r="76" spans="1:16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0"/>
      <c r="M76" s="22"/>
      <c r="N76" s="21"/>
      <c r="O76" s="13"/>
      <c r="P76" s="12"/>
    </row>
    <row r="77" spans="13:16" ht="13.5" thickBot="1">
      <c r="M77" s="23"/>
      <c r="N77" s="23"/>
      <c r="O77" s="13"/>
      <c r="P77" s="7"/>
    </row>
    <row r="78" spans="1:16" ht="13.5" thickBot="1">
      <c r="A78" s="24" t="s">
        <v>257</v>
      </c>
      <c r="B78" s="25"/>
      <c r="C78" s="25"/>
      <c r="D78" s="25"/>
      <c r="E78" s="25"/>
      <c r="F78" s="25"/>
      <c r="G78" s="26"/>
      <c r="H78" s="26"/>
      <c r="I78" s="35"/>
      <c r="J78" s="32"/>
      <c r="K78" s="32"/>
      <c r="L78" s="7"/>
      <c r="M78" s="13"/>
      <c r="N78" s="23"/>
      <c r="O78" s="13"/>
      <c r="P78" s="7"/>
    </row>
    <row r="79" spans="1:16" ht="81.75" thickBot="1">
      <c r="A79" s="18" t="s">
        <v>0</v>
      </c>
      <c r="B79" s="18" t="s">
        <v>1</v>
      </c>
      <c r="C79" s="18" t="s">
        <v>2</v>
      </c>
      <c r="D79" s="18" t="s">
        <v>3</v>
      </c>
      <c r="E79" s="18" t="s">
        <v>4</v>
      </c>
      <c r="F79" s="18" t="s">
        <v>5</v>
      </c>
      <c r="G79" s="18" t="s">
        <v>250</v>
      </c>
      <c r="H79" s="17" t="s">
        <v>7</v>
      </c>
      <c r="I79" s="34" t="s">
        <v>8</v>
      </c>
      <c r="J79" s="14"/>
      <c r="K79" s="14"/>
      <c r="L79" s="14"/>
      <c r="M79" s="7"/>
      <c r="N79" s="7"/>
      <c r="O79" s="13"/>
      <c r="P79" s="7"/>
    </row>
    <row r="80" spans="1:14" ht="38.25">
      <c r="A80" s="3">
        <v>1</v>
      </c>
      <c r="B80" s="4">
        <v>46</v>
      </c>
      <c r="C80" s="3">
        <v>7076</v>
      </c>
      <c r="D80" s="3" t="s">
        <v>251</v>
      </c>
      <c r="E80" s="3" t="s">
        <v>252</v>
      </c>
      <c r="F80" s="3" t="s">
        <v>23</v>
      </c>
      <c r="G80" s="3" t="s">
        <v>253</v>
      </c>
      <c r="H80" s="3" t="s">
        <v>254</v>
      </c>
      <c r="I80" s="2">
        <f>585*0.9393</f>
        <v>549.4905</v>
      </c>
      <c r="J80" s="12"/>
      <c r="K80" s="12"/>
      <c r="L80" s="15"/>
      <c r="M80" s="10"/>
      <c r="N80" s="7"/>
    </row>
    <row r="81" spans="1:14" ht="25.5">
      <c r="A81" s="1">
        <v>2</v>
      </c>
      <c r="B81" s="5">
        <v>82</v>
      </c>
      <c r="C81" s="1">
        <v>521</v>
      </c>
      <c r="D81" s="1" t="s">
        <v>111</v>
      </c>
      <c r="E81" s="1" t="s">
        <v>112</v>
      </c>
      <c r="F81" s="1" t="s">
        <v>23</v>
      </c>
      <c r="G81" s="1" t="s">
        <v>113</v>
      </c>
      <c r="H81" s="1" t="s">
        <v>115</v>
      </c>
      <c r="I81" s="2">
        <f>900*0.9393</f>
        <v>845.37</v>
      </c>
      <c r="J81" s="12"/>
      <c r="K81" s="12"/>
      <c r="L81" s="15"/>
      <c r="M81" s="10"/>
      <c r="N81" s="7"/>
    </row>
    <row r="82" spans="1:14" ht="51.75" thickBot="1">
      <c r="A82" s="1">
        <v>3</v>
      </c>
      <c r="B82" s="5">
        <v>308</v>
      </c>
      <c r="C82" s="1">
        <v>6956</v>
      </c>
      <c r="D82" s="1" t="s">
        <v>240</v>
      </c>
      <c r="E82" s="1" t="s">
        <v>237</v>
      </c>
      <c r="F82" s="1" t="s">
        <v>25</v>
      </c>
      <c r="G82" s="1" t="s">
        <v>241</v>
      </c>
      <c r="H82" s="1" t="s">
        <v>235</v>
      </c>
      <c r="I82" s="8">
        <f>900*0.9393</f>
        <v>845.37</v>
      </c>
      <c r="J82" s="12"/>
      <c r="K82" s="12"/>
      <c r="L82" s="15"/>
      <c r="M82" s="10"/>
      <c r="N82" s="7"/>
    </row>
    <row r="83" spans="1:14" ht="13.5" thickBot="1">
      <c r="A83" s="29"/>
      <c r="B83" s="29"/>
      <c r="C83" s="29"/>
      <c r="D83" s="29"/>
      <c r="E83" s="29"/>
      <c r="F83" s="29"/>
      <c r="G83" s="29"/>
      <c r="H83" s="29"/>
      <c r="I83" s="9">
        <f>SUM(I80:I82)</f>
        <v>2240.2305</v>
      </c>
      <c r="J83" s="22"/>
      <c r="K83" s="11"/>
      <c r="L83" s="13"/>
      <c r="M83" s="11"/>
      <c r="N83" s="7"/>
    </row>
    <row r="84" spans="10:14" ht="12.75">
      <c r="J84" s="13"/>
      <c r="K84" s="13"/>
      <c r="L84" s="13"/>
      <c r="M84" s="7"/>
      <c r="N84" s="7"/>
    </row>
    <row r="85" spans="10:14" ht="12.75">
      <c r="J85" s="13"/>
      <c r="K85" s="13"/>
      <c r="L85" s="13"/>
      <c r="M85" s="7"/>
      <c r="N85" s="7"/>
    </row>
    <row r="86" spans="10:12" ht="12.75">
      <c r="J86" s="13"/>
      <c r="K86" s="13"/>
      <c r="L86" s="13"/>
    </row>
    <row r="87" spans="10:12" ht="12.75">
      <c r="J87" s="13"/>
      <c r="K87" s="13"/>
      <c r="L87" s="13"/>
    </row>
  </sheetData>
  <printOptions/>
  <pageMargins left="2.716535433070866" right="0.75" top="0.7874015748031497" bottom="0" header="0.2" footer="0"/>
  <pageSetup horizontalDpi="600" verticalDpi="600" orientation="landscape" paperSize="8" scale="90" r:id="rId1"/>
  <headerFooter alignWithMargins="0">
    <oddHeader>&amp;CPriloga 7: Odobrene vloge (Združenja)- 1.rok</oddHeader>
    <oddFooter>&amp;R&amp;P/&amp;N</oddFooter>
  </headerFooter>
  <rowBreaks count="2" manualBreakCount="2">
    <brk id="34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vabljena predavanja</dc:title>
  <dc:subject/>
  <dc:creator>ARRS</dc:creator>
  <cp:keywords/>
  <dc:description/>
  <cp:lastModifiedBy>Michaud Marija</cp:lastModifiedBy>
  <cp:lastPrinted>2008-06-05T07:36:41Z</cp:lastPrinted>
  <dcterms:created xsi:type="dcterms:W3CDTF">2008-04-08T07:07:07Z</dcterms:created>
  <dcterms:modified xsi:type="dcterms:W3CDTF">2008-06-05T08:20:47Z</dcterms:modified>
  <cp:category/>
  <cp:version/>
  <cp:contentType/>
  <cp:contentStatus/>
</cp:coreProperties>
</file>